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Rasool\Desktop\"/>
    </mc:Choice>
  </mc:AlternateContent>
  <xr:revisionPtr revIDLastSave="0" documentId="13_ncr:1_{E4245C53-1670-48BD-9799-A6573FDB28EC}" xr6:coauthVersionLast="47" xr6:coauthVersionMax="47" xr10:uidLastSave="{00000000-0000-0000-0000-000000000000}"/>
  <bookViews>
    <workbookView xWindow="-120" yWindow="-120" windowWidth="20640" windowHeight="11160" tabRatio="558" xr2:uid="{00000000-000D-0000-FFFF-FFFF00000000}"/>
  </bookViews>
  <sheets>
    <sheet name="راهنما" sheetId="130" r:id="rId1"/>
    <sheet name="تفکیک حقوق از پایه سنوات" sheetId="129" r:id="rId2"/>
    <sheet name="اطلاعات سال قبل " sheetId="79" r:id="rId3"/>
    <sheet name="1" sheetId="126" r:id="rId4"/>
  </sheets>
  <definedNames>
    <definedName name="_xlnm._FilterDatabase" localSheetId="3" hidden="1">'1'!$D$2:$XDL$6</definedName>
    <definedName name="asli">'تفکیک حقوق از پایه سنوات'!$A$1</definedName>
    <definedName name="payesanavat">'تفکیک حقوق از پایه سنوات'!$O$3:$T$35</definedName>
    <definedName name="_xlnm.Print_Area" localSheetId="3">'1'!$A$2:$AK$29</definedName>
    <definedName name="sanad">'1'!$C$21:$F$34</definedName>
    <definedName name="taxsallary">'تفکیک حقوق از پایه سنوات'!$V$4:$Z$11</definedName>
    <definedName name="ش1">'1'!$I$5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26" l="1"/>
  <c r="J18" i="126"/>
  <c r="K18" i="126"/>
  <c r="N18" i="126"/>
  <c r="O18" i="126"/>
  <c r="S18" i="126"/>
  <c r="T18" i="126"/>
  <c r="U18" i="126"/>
  <c r="V18" i="126"/>
  <c r="F24" i="126" s="1"/>
  <c r="W18" i="126"/>
  <c r="Z18" i="126"/>
  <c r="D4" i="79"/>
  <c r="E4" i="79"/>
  <c r="D4" i="126" s="1"/>
  <c r="D5" i="79"/>
  <c r="E5" i="126" s="1"/>
  <c r="E5" i="79"/>
  <c r="D6" i="79"/>
  <c r="E6" i="79"/>
  <c r="D7" i="79"/>
  <c r="E7" i="79"/>
  <c r="D8" i="79"/>
  <c r="E8" i="79"/>
  <c r="D9" i="79"/>
  <c r="E9" i="79"/>
  <c r="D10" i="79"/>
  <c r="E10" i="79"/>
  <c r="D10" i="126" s="1"/>
  <c r="D11" i="79"/>
  <c r="E11" i="126" s="1"/>
  <c r="E11" i="79"/>
  <c r="D11" i="126" s="1"/>
  <c r="D12" i="79"/>
  <c r="E12" i="126" s="1"/>
  <c r="E12" i="79"/>
  <c r="D13" i="79"/>
  <c r="E13" i="126" s="1"/>
  <c r="E13" i="79"/>
  <c r="D14" i="79"/>
  <c r="E14" i="79"/>
  <c r="D15" i="79"/>
  <c r="E15" i="126" s="1"/>
  <c r="E15" i="79"/>
  <c r="D16" i="79"/>
  <c r="E16" i="79"/>
  <c r="D17" i="79"/>
  <c r="E17" i="126" s="1"/>
  <c r="E17" i="79"/>
  <c r="D18" i="79"/>
  <c r="E18" i="79"/>
  <c r="D19" i="79"/>
  <c r="E19" i="79"/>
  <c r="D20" i="79"/>
  <c r="E20" i="79"/>
  <c r="D21" i="79"/>
  <c r="E21" i="79"/>
  <c r="D22" i="79"/>
  <c r="E22" i="79"/>
  <c r="D23" i="79"/>
  <c r="E23" i="79"/>
  <c r="D24" i="79"/>
  <c r="E24" i="79"/>
  <c r="D25" i="79"/>
  <c r="E25" i="79"/>
  <c r="D26" i="79"/>
  <c r="E26" i="79"/>
  <c r="D27" i="79"/>
  <c r="E27" i="79"/>
  <c r="D28" i="79"/>
  <c r="E28" i="79"/>
  <c r="D29" i="79"/>
  <c r="E29" i="79"/>
  <c r="D30" i="79"/>
  <c r="E30" i="79"/>
  <c r="D31" i="79"/>
  <c r="E31" i="79"/>
  <c r="D32" i="79"/>
  <c r="E32" i="79"/>
  <c r="D33" i="79"/>
  <c r="E33" i="79"/>
  <c r="D34" i="79"/>
  <c r="E34" i="79"/>
  <c r="D35" i="79"/>
  <c r="E35" i="79"/>
  <c r="D36" i="79"/>
  <c r="E36" i="79"/>
  <c r="D37" i="79"/>
  <c r="E37" i="79"/>
  <c r="D38" i="79"/>
  <c r="E38" i="79"/>
  <c r="D39" i="79"/>
  <c r="E39" i="79"/>
  <c r="D40" i="79"/>
  <c r="E40" i="79"/>
  <c r="D41" i="79"/>
  <c r="E41" i="79"/>
  <c r="D42" i="79"/>
  <c r="E42" i="79"/>
  <c r="D43" i="79"/>
  <c r="E43" i="79"/>
  <c r="D44" i="79"/>
  <c r="E44" i="79"/>
  <c r="D45" i="79"/>
  <c r="E45" i="79"/>
  <c r="D46" i="79"/>
  <c r="E46" i="79"/>
  <c r="D47" i="79"/>
  <c r="E47" i="79"/>
  <c r="D48" i="79"/>
  <c r="E48" i="79"/>
  <c r="D49" i="79"/>
  <c r="E49" i="79"/>
  <c r="D50" i="79"/>
  <c r="E50" i="79"/>
  <c r="D51" i="79"/>
  <c r="E51" i="79"/>
  <c r="D52" i="79"/>
  <c r="E52" i="79"/>
  <c r="D53" i="79"/>
  <c r="E53" i="79"/>
  <c r="D54" i="79"/>
  <c r="E54" i="79"/>
  <c r="D55" i="79"/>
  <c r="E55" i="79"/>
  <c r="D56" i="79"/>
  <c r="E56" i="79"/>
  <c r="D57" i="79"/>
  <c r="E57" i="79"/>
  <c r="D58" i="79"/>
  <c r="E58" i="79"/>
  <c r="D59" i="79"/>
  <c r="E59" i="79"/>
  <c r="D60" i="79"/>
  <c r="E60" i="79"/>
  <c r="D61" i="79"/>
  <c r="E61" i="79"/>
  <c r="D62" i="79"/>
  <c r="E62" i="79"/>
  <c r="D63" i="79"/>
  <c r="E63" i="79"/>
  <c r="D64" i="79"/>
  <c r="E64" i="79"/>
  <c r="D65" i="79"/>
  <c r="E65" i="79"/>
  <c r="D66" i="79"/>
  <c r="E66" i="79"/>
  <c r="D67" i="79"/>
  <c r="E67" i="79"/>
  <c r="D68" i="79"/>
  <c r="E68" i="79"/>
  <c r="D69" i="79"/>
  <c r="E69" i="79"/>
  <c r="D70" i="79"/>
  <c r="E70" i="79"/>
  <c r="D71" i="79"/>
  <c r="E71" i="79"/>
  <c r="D72" i="79"/>
  <c r="E72" i="79"/>
  <c r="D73" i="79"/>
  <c r="E73" i="79"/>
  <c r="D74" i="79"/>
  <c r="E74" i="79"/>
  <c r="D75" i="79"/>
  <c r="E75" i="79"/>
  <c r="D76" i="79"/>
  <c r="E76" i="79"/>
  <c r="D77" i="79"/>
  <c r="E77" i="79"/>
  <c r="D78" i="79"/>
  <c r="E78" i="79"/>
  <c r="D79" i="79"/>
  <c r="E79" i="79"/>
  <c r="D80" i="79"/>
  <c r="E80" i="79"/>
  <c r="D81" i="79"/>
  <c r="E81" i="79"/>
  <c r="D82" i="79"/>
  <c r="E82" i="79"/>
  <c r="D83" i="79"/>
  <c r="E83" i="79"/>
  <c r="D84" i="79"/>
  <c r="E84" i="79"/>
  <c r="D85" i="79"/>
  <c r="E85" i="79"/>
  <c r="D86" i="79"/>
  <c r="E86" i="79"/>
  <c r="D87" i="79"/>
  <c r="E87" i="79"/>
  <c r="D88" i="79"/>
  <c r="E88" i="79"/>
  <c r="D89" i="79"/>
  <c r="E89" i="79"/>
  <c r="D90" i="79"/>
  <c r="E90" i="79"/>
  <c r="Y8" i="129"/>
  <c r="Y7" i="129"/>
  <c r="Y9" i="129"/>
  <c r="D3" i="79"/>
  <c r="E3" i="126" s="1"/>
  <c r="E18" i="126" s="1"/>
  <c r="F5" i="129"/>
  <c r="E5" i="129" s="1"/>
  <c r="F6" i="129"/>
  <c r="E6" i="129" s="1"/>
  <c r="F7" i="129"/>
  <c r="E7" i="129" s="1"/>
  <c r="F8" i="129"/>
  <c r="E8" i="129" s="1"/>
  <c r="F9" i="129"/>
  <c r="E9" i="129" s="1"/>
  <c r="F10" i="129"/>
  <c r="E10" i="129" s="1"/>
  <c r="F11" i="129"/>
  <c r="E11" i="129" s="1"/>
  <c r="F12" i="129"/>
  <c r="E12" i="129" s="1"/>
  <c r="F13" i="129"/>
  <c r="E13" i="129" s="1"/>
  <c r="F14" i="129"/>
  <c r="E14" i="129" s="1"/>
  <c r="F15" i="129"/>
  <c r="E15" i="129" s="1"/>
  <c r="F16" i="129"/>
  <c r="E16" i="129" s="1"/>
  <c r="F17" i="129"/>
  <c r="E17" i="129" s="1"/>
  <c r="F18" i="129"/>
  <c r="E18" i="129" s="1"/>
  <c r="F19" i="129"/>
  <c r="E19" i="129" s="1"/>
  <c r="F20" i="129"/>
  <c r="E20" i="129" s="1"/>
  <c r="F21" i="129"/>
  <c r="E21" i="129" s="1"/>
  <c r="F22" i="129"/>
  <c r="E22" i="129" s="1"/>
  <c r="F23" i="129"/>
  <c r="E23" i="129" s="1"/>
  <c r="F24" i="129"/>
  <c r="E24" i="129" s="1"/>
  <c r="F25" i="129"/>
  <c r="E25" i="129" s="1"/>
  <c r="F26" i="129"/>
  <c r="E26" i="129" s="1"/>
  <c r="F27" i="129"/>
  <c r="E27" i="129" s="1"/>
  <c r="F28" i="129"/>
  <c r="E28" i="129" s="1"/>
  <c r="F29" i="129"/>
  <c r="E29" i="129" s="1"/>
  <c r="F30" i="129"/>
  <c r="E30" i="129" s="1"/>
  <c r="F31" i="129"/>
  <c r="E31" i="129" s="1"/>
  <c r="F32" i="129"/>
  <c r="E32" i="129" s="1"/>
  <c r="F33" i="129"/>
  <c r="E33" i="129" s="1"/>
  <c r="F34" i="129"/>
  <c r="E34" i="129" s="1"/>
  <c r="F35" i="129"/>
  <c r="E35" i="129" s="1"/>
  <c r="F36" i="129"/>
  <c r="E36" i="129" s="1"/>
  <c r="F37" i="129"/>
  <c r="E37" i="129" s="1"/>
  <c r="F38" i="129"/>
  <c r="E38" i="129" s="1"/>
  <c r="F39" i="129"/>
  <c r="E39" i="129" s="1"/>
  <c r="F40" i="129"/>
  <c r="E40" i="129" s="1"/>
  <c r="F41" i="129"/>
  <c r="E41" i="129" s="1"/>
  <c r="F42" i="129"/>
  <c r="E42" i="129" s="1"/>
  <c r="F43" i="129"/>
  <c r="E43" i="129" s="1"/>
  <c r="F44" i="129"/>
  <c r="E44" i="129" s="1"/>
  <c r="F45" i="129"/>
  <c r="E45" i="129" s="1"/>
  <c r="F46" i="129"/>
  <c r="E46" i="129" s="1"/>
  <c r="F47" i="129"/>
  <c r="E47" i="129" s="1"/>
  <c r="F48" i="129"/>
  <c r="E48" i="129" s="1"/>
  <c r="F49" i="129"/>
  <c r="E49" i="129" s="1"/>
  <c r="F4" i="129"/>
  <c r="E4" i="129" s="1"/>
  <c r="V10" i="129"/>
  <c r="V9" i="129"/>
  <c r="V8" i="129"/>
  <c r="V7" i="129"/>
  <c r="Z6" i="129"/>
  <c r="E26" i="126"/>
  <c r="E22" i="126"/>
  <c r="C30" i="126"/>
  <c r="C29" i="126"/>
  <c r="C28" i="126"/>
  <c r="C27" i="126"/>
  <c r="C26" i="126"/>
  <c r="C25" i="126"/>
  <c r="C24" i="126"/>
  <c r="C23" i="126"/>
  <c r="C22" i="126"/>
  <c r="D30" i="126"/>
  <c r="F25" i="126"/>
  <c r="L4" i="126"/>
  <c r="M4" i="126" s="1"/>
  <c r="L5" i="126"/>
  <c r="M5" i="126" s="1"/>
  <c r="L6" i="126"/>
  <c r="M6" i="126" s="1"/>
  <c r="L7" i="126"/>
  <c r="L8" i="126"/>
  <c r="M8" i="126" s="1"/>
  <c r="L9" i="126"/>
  <c r="M9" i="126" s="1"/>
  <c r="L10" i="126"/>
  <c r="M10" i="126" s="1"/>
  <c r="L11" i="126"/>
  <c r="M11" i="126" s="1"/>
  <c r="L12" i="126"/>
  <c r="M12" i="126" s="1"/>
  <c r="L13" i="126"/>
  <c r="M13" i="126" s="1"/>
  <c r="L14" i="126"/>
  <c r="M14" i="126" s="1"/>
  <c r="L15" i="126"/>
  <c r="M15" i="126" s="1"/>
  <c r="L16" i="126"/>
  <c r="M16" i="126" s="1"/>
  <c r="L17" i="126"/>
  <c r="M17" i="126" s="1"/>
  <c r="L3" i="126"/>
  <c r="M3" i="126" s="1"/>
  <c r="N4" i="126"/>
  <c r="O4" i="126"/>
  <c r="N5" i="126"/>
  <c r="O5" i="126"/>
  <c r="N6" i="126"/>
  <c r="O6" i="126"/>
  <c r="N7" i="126"/>
  <c r="O7" i="126"/>
  <c r="N8" i="126"/>
  <c r="O8" i="126"/>
  <c r="N9" i="126"/>
  <c r="O9" i="126"/>
  <c r="N10" i="126"/>
  <c r="O10" i="126"/>
  <c r="N11" i="126"/>
  <c r="O11" i="126"/>
  <c r="N12" i="126"/>
  <c r="O12" i="126"/>
  <c r="N13" i="126"/>
  <c r="O13" i="126"/>
  <c r="N14" i="126"/>
  <c r="O14" i="126"/>
  <c r="N15" i="126"/>
  <c r="O15" i="126"/>
  <c r="N16" i="126"/>
  <c r="O16" i="126"/>
  <c r="N17" i="126"/>
  <c r="O17" i="126"/>
  <c r="O3" i="126"/>
  <c r="N3" i="126"/>
  <c r="K4" i="126"/>
  <c r="K5" i="126"/>
  <c r="K6" i="126"/>
  <c r="K7" i="126"/>
  <c r="K8" i="126"/>
  <c r="K9" i="126"/>
  <c r="K10" i="126"/>
  <c r="K11" i="126"/>
  <c r="K12" i="126"/>
  <c r="K13" i="126"/>
  <c r="K14" i="126"/>
  <c r="K15" i="126"/>
  <c r="K16" i="126"/>
  <c r="K17" i="126"/>
  <c r="K3" i="126"/>
  <c r="D6" i="126"/>
  <c r="D13" i="126"/>
  <c r="D14" i="126"/>
  <c r="D15" i="126"/>
  <c r="D16" i="126"/>
  <c r="D17" i="126"/>
  <c r="E3" i="79"/>
  <c r="D3" i="126" s="1"/>
  <c r="D18" i="126" s="1"/>
  <c r="D8" i="126"/>
  <c r="D5" i="126"/>
  <c r="D7" i="126"/>
  <c r="D9" i="126"/>
  <c r="D12" i="126"/>
  <c r="E4" i="126"/>
  <c r="E6" i="126"/>
  <c r="E7" i="126"/>
  <c r="E8" i="126"/>
  <c r="E9" i="126"/>
  <c r="E10" i="126"/>
  <c r="E14" i="126"/>
  <c r="E16" i="126"/>
  <c r="L18" i="126" l="1"/>
  <c r="Z7" i="129"/>
  <c r="Z8" i="129" s="1"/>
  <c r="Z9" i="129" s="1"/>
  <c r="D31" i="126"/>
  <c r="D29" i="126"/>
  <c r="Z11" i="126"/>
  <c r="D26" i="126"/>
  <c r="M7" i="126"/>
  <c r="Z17" i="126"/>
  <c r="Z5" i="126"/>
  <c r="Z16" i="126"/>
  <c r="Z10" i="126"/>
  <c r="Z4" i="126"/>
  <c r="Z3" i="126"/>
  <c r="Z15" i="126"/>
  <c r="Z9" i="126"/>
  <c r="Z14" i="126"/>
  <c r="Z8" i="126"/>
  <c r="Z13" i="126"/>
  <c r="Z7" i="126"/>
  <c r="Z12" i="126"/>
  <c r="Z6" i="126"/>
  <c r="F3" i="126"/>
  <c r="P3" i="126" l="1"/>
  <c r="M18" i="126"/>
  <c r="D25" i="126" s="1"/>
  <c r="D27" i="126"/>
  <c r="D28" i="126"/>
  <c r="C4" i="126"/>
  <c r="C5" i="126"/>
  <c r="C6" i="126"/>
  <c r="C7" i="126"/>
  <c r="C8" i="126"/>
  <c r="C9" i="126"/>
  <c r="C10" i="126"/>
  <c r="C11" i="126"/>
  <c r="C12" i="126"/>
  <c r="C13" i="126"/>
  <c r="C14" i="126"/>
  <c r="C15" i="126"/>
  <c r="C16" i="126"/>
  <c r="C17" i="126"/>
  <c r="Q3" i="126" l="1"/>
  <c r="H8" i="126"/>
  <c r="H10" i="126"/>
  <c r="H9" i="126"/>
  <c r="H7" i="126"/>
  <c r="H6" i="126"/>
  <c r="H17" i="126"/>
  <c r="H5" i="126"/>
  <c r="H16" i="126"/>
  <c r="H4" i="126"/>
  <c r="F8" i="126"/>
  <c r="AK8" i="126" s="1"/>
  <c r="H15" i="126"/>
  <c r="H14" i="126"/>
  <c r="H13" i="126"/>
  <c r="H12" i="126"/>
  <c r="H11" i="126"/>
  <c r="P8" i="126" l="1"/>
  <c r="Q8" i="126" s="1"/>
  <c r="F10" i="126"/>
  <c r="AK10" i="126" s="1"/>
  <c r="I8" i="126"/>
  <c r="R8" i="126"/>
  <c r="F7" i="126"/>
  <c r="AK7" i="126" s="1"/>
  <c r="F13" i="126"/>
  <c r="AK13" i="126" s="1"/>
  <c r="F17" i="126"/>
  <c r="AK17" i="126" s="1"/>
  <c r="F4" i="126"/>
  <c r="F15" i="126"/>
  <c r="AK15" i="126" s="1"/>
  <c r="F9" i="126"/>
  <c r="AK9" i="126" s="1"/>
  <c r="F14" i="126"/>
  <c r="AK14" i="126" s="1"/>
  <c r="F6" i="126"/>
  <c r="AK6" i="126" s="1"/>
  <c r="F16" i="126"/>
  <c r="AK16" i="126" s="1"/>
  <c r="F12" i="126"/>
  <c r="AK12" i="126" s="1"/>
  <c r="F5" i="126"/>
  <c r="AK5" i="126" s="1"/>
  <c r="F11" i="126"/>
  <c r="AK11" i="126" s="1"/>
  <c r="C3" i="126"/>
  <c r="F18" i="126" l="1"/>
  <c r="P7" i="126"/>
  <c r="Q7" i="126" s="1"/>
  <c r="P17" i="126"/>
  <c r="Q17" i="126" s="1"/>
  <c r="P11" i="126"/>
  <c r="Q11" i="126" s="1"/>
  <c r="P13" i="126"/>
  <c r="Q13" i="126" s="1"/>
  <c r="P5" i="126"/>
  <c r="Q5" i="126" s="1"/>
  <c r="P12" i="126"/>
  <c r="Q12" i="126" s="1"/>
  <c r="P16" i="126"/>
  <c r="Q16" i="126" s="1"/>
  <c r="P6" i="126"/>
  <c r="Q6" i="126" s="1"/>
  <c r="P10" i="126"/>
  <c r="Q10" i="126" s="1"/>
  <c r="P14" i="126"/>
  <c r="Q14" i="126" s="1"/>
  <c r="P9" i="126"/>
  <c r="Q9" i="126" s="1"/>
  <c r="P15" i="126"/>
  <c r="Q15" i="126" s="1"/>
  <c r="AA8" i="126"/>
  <c r="AF8" i="126" s="1"/>
  <c r="AC8" i="126"/>
  <c r="X8" i="126"/>
  <c r="Y8" i="126" s="1"/>
  <c r="P4" i="126"/>
  <c r="R10" i="126"/>
  <c r="I10" i="126"/>
  <c r="I11" i="126"/>
  <c r="R11" i="126"/>
  <c r="I12" i="126"/>
  <c r="R12" i="126"/>
  <c r="I9" i="126"/>
  <c r="R9" i="126"/>
  <c r="I16" i="126"/>
  <c r="R16" i="126"/>
  <c r="I14" i="126"/>
  <c r="R14" i="126"/>
  <c r="I15" i="126"/>
  <c r="R15" i="126"/>
  <c r="I4" i="126"/>
  <c r="R4" i="126"/>
  <c r="I17" i="126"/>
  <c r="R17" i="126"/>
  <c r="I5" i="126"/>
  <c r="R5" i="126"/>
  <c r="I6" i="126"/>
  <c r="R6" i="126"/>
  <c r="I13" i="126"/>
  <c r="R13" i="126"/>
  <c r="I7" i="126"/>
  <c r="R7" i="126"/>
  <c r="P18" i="126" l="1"/>
  <c r="Q4" i="126"/>
  <c r="Q18" i="126" s="1"/>
  <c r="D22" i="126"/>
  <c r="AE8" i="126"/>
  <c r="AD8" i="126"/>
  <c r="AB8" i="126" s="1"/>
  <c r="AH8" i="126" s="1"/>
  <c r="AI8" i="126" s="1"/>
  <c r="AJ8" i="126" s="1"/>
  <c r="AC13" i="126"/>
  <c r="AA13" i="126"/>
  <c r="AE13" i="126" s="1"/>
  <c r="X10" i="126"/>
  <c r="Y10" i="126" s="1"/>
  <c r="AA10" i="126"/>
  <c r="AC10" i="126"/>
  <c r="AA6" i="126"/>
  <c r="AE6" i="126" s="1"/>
  <c r="AC6" i="126"/>
  <c r="X14" i="126"/>
  <c r="Y14" i="126" s="1"/>
  <c r="AC14" i="126"/>
  <c r="AA14" i="126"/>
  <c r="AD14" i="126" s="1"/>
  <c r="AB14" i="126" s="1"/>
  <c r="AH14" i="126" s="1"/>
  <c r="AI14" i="126" s="1"/>
  <c r="AA15" i="126"/>
  <c r="AD15" i="126" s="1"/>
  <c r="AB15" i="126" s="1"/>
  <c r="AH15" i="126" s="1"/>
  <c r="AI15" i="126" s="1"/>
  <c r="AC15" i="126"/>
  <c r="X16" i="126"/>
  <c r="Y16" i="126" s="1"/>
  <c r="AA16" i="126"/>
  <c r="AD16" i="126" s="1"/>
  <c r="AB16" i="126" s="1"/>
  <c r="AH16" i="126" s="1"/>
  <c r="AI16" i="126" s="1"/>
  <c r="AC16" i="126"/>
  <c r="X17" i="126"/>
  <c r="Y17" i="126" s="1"/>
  <c r="AA17" i="126"/>
  <c r="AD17" i="126" s="1"/>
  <c r="AB17" i="126" s="1"/>
  <c r="AH17" i="126" s="1"/>
  <c r="AI17" i="126" s="1"/>
  <c r="AC17" i="126"/>
  <c r="AA9" i="126"/>
  <c r="AD9" i="126" s="1"/>
  <c r="AB9" i="126" s="1"/>
  <c r="AH9" i="126" s="1"/>
  <c r="AI9" i="126" s="1"/>
  <c r="AC9" i="126"/>
  <c r="X7" i="126"/>
  <c r="Y7" i="126" s="1"/>
  <c r="AA7" i="126"/>
  <c r="AC7" i="126"/>
  <c r="AA4" i="126"/>
  <c r="AD4" i="126" s="1"/>
  <c r="AK4" i="126" s="1"/>
  <c r="AC4" i="126"/>
  <c r="X12" i="126"/>
  <c r="Y12" i="126" s="1"/>
  <c r="AC12" i="126"/>
  <c r="AA12" i="126"/>
  <c r="AD12" i="126" s="1"/>
  <c r="AB12" i="126" s="1"/>
  <c r="AH12" i="126" s="1"/>
  <c r="AI12" i="126" s="1"/>
  <c r="AA11" i="126"/>
  <c r="AD11" i="126" s="1"/>
  <c r="AB11" i="126" s="1"/>
  <c r="AH11" i="126" s="1"/>
  <c r="AI11" i="126" s="1"/>
  <c r="AC11" i="126"/>
  <c r="X5" i="126"/>
  <c r="Y5" i="126" s="1"/>
  <c r="AA5" i="126"/>
  <c r="AD5" i="126" s="1"/>
  <c r="AB5" i="126" s="1"/>
  <c r="AH5" i="126" s="1"/>
  <c r="AI5" i="126" s="1"/>
  <c r="AC5" i="126"/>
  <c r="X13" i="126"/>
  <c r="Y13" i="126" s="1"/>
  <c r="X6" i="126"/>
  <c r="Y6" i="126" s="1"/>
  <c r="X15" i="126"/>
  <c r="Y15" i="126" s="1"/>
  <c r="X11" i="126"/>
  <c r="Y11" i="126" s="1"/>
  <c r="X4" i="126"/>
  <c r="Y4" i="126" s="1"/>
  <c r="X9" i="126"/>
  <c r="Y9" i="126" s="1"/>
  <c r="R3" i="126"/>
  <c r="R18" i="126" s="1"/>
  <c r="AE15" i="126"/>
  <c r="AB4" i="126" l="1"/>
  <c r="AH4" i="126" s="1"/>
  <c r="AI4" i="126" s="1"/>
  <c r="AJ4" i="126" s="1"/>
  <c r="D23" i="126"/>
  <c r="AD13" i="126"/>
  <c r="AB13" i="126" s="1"/>
  <c r="AH13" i="126" s="1"/>
  <c r="AI13" i="126" s="1"/>
  <c r="AJ13" i="126" s="1"/>
  <c r="AF13" i="126"/>
  <c r="AG8" i="126"/>
  <c r="AF6" i="126"/>
  <c r="AJ12" i="126"/>
  <c r="AD6" i="126"/>
  <c r="AB6" i="126" s="1"/>
  <c r="AH6" i="126" s="1"/>
  <c r="AI6" i="126" s="1"/>
  <c r="AJ6" i="126" s="1"/>
  <c r="AJ17" i="126"/>
  <c r="AJ14" i="126"/>
  <c r="AJ5" i="126"/>
  <c r="AJ9" i="126"/>
  <c r="AJ16" i="126"/>
  <c r="AJ15" i="126"/>
  <c r="AJ11" i="126"/>
  <c r="AF11" i="126"/>
  <c r="AE11" i="126"/>
  <c r="AE12" i="126"/>
  <c r="AF15" i="126"/>
  <c r="AG15" i="126" s="1"/>
  <c r="AF12" i="126"/>
  <c r="AF17" i="126"/>
  <c r="AE17" i="126"/>
  <c r="AF5" i="126"/>
  <c r="AE5" i="126"/>
  <c r="AE9" i="126"/>
  <c r="AF9" i="126"/>
  <c r="AE14" i="126"/>
  <c r="AF14" i="126"/>
  <c r="AE16" i="126"/>
  <c r="AE4" i="126"/>
  <c r="AF4" i="126"/>
  <c r="AF16" i="126"/>
  <c r="AD10" i="126"/>
  <c r="AB10" i="126" s="1"/>
  <c r="AH10" i="126" s="1"/>
  <c r="AI10" i="126" s="1"/>
  <c r="AJ10" i="126" s="1"/>
  <c r="AF10" i="126"/>
  <c r="AE10" i="126"/>
  <c r="AD7" i="126"/>
  <c r="AB7" i="126" s="1"/>
  <c r="AH7" i="126" s="1"/>
  <c r="AI7" i="126" s="1"/>
  <c r="AJ7" i="126" s="1"/>
  <c r="AE7" i="126"/>
  <c r="AF7" i="126"/>
  <c r="I3" i="126"/>
  <c r="I18" i="126" s="1"/>
  <c r="H3" i="126"/>
  <c r="H18" i="126" s="1"/>
  <c r="AG11" i="126" l="1"/>
  <c r="D24" i="126"/>
  <c r="AG13" i="126"/>
  <c r="AG6" i="126"/>
  <c r="AC3" i="126"/>
  <c r="AC18" i="126" s="1"/>
  <c r="AG12" i="126"/>
  <c r="AA3" i="126"/>
  <c r="AA18" i="126" s="1"/>
  <c r="X3" i="126"/>
  <c r="X18" i="126" s="1"/>
  <c r="AG5" i="126"/>
  <c r="AG17" i="126"/>
  <c r="AG9" i="126"/>
  <c r="AG16" i="126"/>
  <c r="AG14" i="126"/>
  <c r="AG4" i="126"/>
  <c r="AG10" i="126"/>
  <c r="AG7" i="126"/>
  <c r="AE3" i="126" l="1"/>
  <c r="AE18" i="126" s="1"/>
  <c r="Y3" i="126"/>
  <c r="Y18" i="126" s="1"/>
  <c r="AD3" i="126"/>
  <c r="AB3" i="126" l="1"/>
  <c r="AB18" i="126" s="1"/>
  <c r="AD18" i="126"/>
  <c r="AK3" i="126"/>
  <c r="AK18" i="126" s="1"/>
  <c r="AF3" i="126"/>
  <c r="AF18" i="126" l="1"/>
  <c r="D32" i="126" s="1"/>
  <c r="D33" i="126" s="1"/>
  <c r="AH3" i="126"/>
  <c r="AH18" i="126" s="1"/>
  <c r="AG3" i="126"/>
  <c r="AG18" i="126" l="1"/>
  <c r="F22" i="126" s="1"/>
  <c r="AI3" i="126"/>
  <c r="AI18" i="126" s="1"/>
  <c r="F23" i="126" l="1"/>
  <c r="AJ3" i="126"/>
  <c r="AJ18" i="126" s="1"/>
  <c r="F26" i="126" l="1"/>
  <c r="F33" i="126" s="1"/>
  <c r="E34" i="1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uthor>
  </authors>
  <commentList>
    <comment ref="B2" authorId="0" shapeId="0" xr:uid="{00000000-0006-0000-0200-000001000000}">
      <text>
        <r>
          <rPr>
            <b/>
            <sz val="9"/>
            <color indexed="81"/>
            <rFont val="Tahoma"/>
            <family val="2"/>
          </rPr>
          <t xml:space="preserve">جهت عیدی و سنوات 
</t>
        </r>
      </text>
    </comment>
  </commentList>
</comments>
</file>

<file path=xl/sharedStrings.xml><?xml version="1.0" encoding="utf-8"?>
<sst xmlns="http://schemas.openxmlformats.org/spreadsheetml/2006/main" count="88" uniqueCount="79">
  <si>
    <t>ردیف</t>
  </si>
  <si>
    <t>روزهای کارکرد</t>
  </si>
  <si>
    <t xml:space="preserve">حق اولاد </t>
  </si>
  <si>
    <t xml:space="preserve">ماليات </t>
  </si>
  <si>
    <t>جمع کسورات</t>
  </si>
  <si>
    <t>خالص پرداختی</t>
  </si>
  <si>
    <t xml:space="preserve">بيمه کارگر </t>
  </si>
  <si>
    <t xml:space="preserve">بیمه کارفرما </t>
  </si>
  <si>
    <t xml:space="preserve">بیمه بیکاری </t>
  </si>
  <si>
    <t xml:space="preserve">کل بیمه </t>
  </si>
  <si>
    <t xml:space="preserve">حقوق و دستمزد مستمر جاری </t>
  </si>
  <si>
    <t xml:space="preserve">جمع کل مستمر و غیر مستمر </t>
  </si>
  <si>
    <t>مزایای مشمول بیمه</t>
  </si>
  <si>
    <t xml:space="preserve">حقوق مشمول بیمه </t>
  </si>
  <si>
    <t xml:space="preserve">جمع حقوق و مزایا مشمول مالیات </t>
  </si>
  <si>
    <t xml:space="preserve">مساعده </t>
  </si>
  <si>
    <t>حق ماموریت بند 6</t>
  </si>
  <si>
    <t>سنوات</t>
  </si>
  <si>
    <t>عيدي</t>
  </si>
  <si>
    <t>ماليات عيدي</t>
  </si>
  <si>
    <t xml:space="preserve">پورسانت </t>
  </si>
  <si>
    <t xml:space="preserve">بیمه تکمیلی </t>
  </si>
  <si>
    <t xml:space="preserve">اضافه کار </t>
  </si>
  <si>
    <t xml:space="preserve">نام کارمند </t>
  </si>
  <si>
    <t xml:space="preserve">تعداد فرزند </t>
  </si>
  <si>
    <t xml:space="preserve">حقوق روزانه </t>
  </si>
  <si>
    <t xml:space="preserve">جمع کل </t>
  </si>
  <si>
    <t>کل-بدون عیدی سنوات</t>
  </si>
  <si>
    <t xml:space="preserve">روز کارکرد تا امروز </t>
  </si>
  <si>
    <t xml:space="preserve">حقوق روزانه با پایه سنوات </t>
  </si>
  <si>
    <t xml:space="preserve">حقوق ماهانه بدون پایه سنوات </t>
  </si>
  <si>
    <t xml:space="preserve">حقوق ماهیانه با پایه سنوات </t>
  </si>
  <si>
    <t xml:space="preserve">مالیات </t>
  </si>
  <si>
    <t xml:space="preserve">نرخ </t>
  </si>
  <si>
    <t>معافیت</t>
  </si>
  <si>
    <t>تکمیلی</t>
  </si>
  <si>
    <t>خواربار</t>
  </si>
  <si>
    <t>مسکن</t>
  </si>
  <si>
    <t xml:space="preserve">به بالا </t>
  </si>
  <si>
    <t xml:space="preserve">روز کارکرد ماه </t>
  </si>
  <si>
    <t xml:space="preserve">از </t>
  </si>
  <si>
    <t>تا</t>
  </si>
  <si>
    <t xml:space="preserve">حقوق روزانه 1402 بدون پایه سنوات </t>
  </si>
  <si>
    <t>تعداد فرزندان</t>
  </si>
  <si>
    <t xml:space="preserve"> پایه سنوات سالهای قبل روزانه </t>
  </si>
  <si>
    <t xml:space="preserve">آرمین علیزاده </t>
  </si>
  <si>
    <t xml:space="preserve">حقوق روزانه 1403 بدون پایه سنوات </t>
  </si>
  <si>
    <t xml:space="preserve">تعداد سال کارکرد </t>
  </si>
  <si>
    <t xml:space="preserve">سال کارکرد </t>
  </si>
  <si>
    <t xml:space="preserve">با توجه به تغییرات سایت تامین اجتماعی در آینده ای نزدیک درج پایه سنوات به صورت جداگانه الزامی خواهد شد در همین راستا این اکسل تغییراتی نسبت به سالهای قبل داشته است. </t>
  </si>
  <si>
    <t>سال استخدام</t>
  </si>
  <si>
    <t>پایه سنوات سال 1402</t>
  </si>
  <si>
    <t>پایه سنوات 403</t>
  </si>
  <si>
    <t xml:space="preserve">کد کارمند </t>
  </si>
  <si>
    <t>حقوق پایه روزانه سال 1402</t>
  </si>
  <si>
    <t>تعداد سال کارکرد تا پایان 1401</t>
  </si>
  <si>
    <t xml:space="preserve">پایه سنوات در سال 1402 </t>
  </si>
  <si>
    <t xml:space="preserve">حقوق روزانه 402 بدون پایه سنوات </t>
  </si>
  <si>
    <t xml:space="preserve">پایه سنوات </t>
  </si>
  <si>
    <t xml:space="preserve">حق تاهل </t>
  </si>
  <si>
    <t>متاهل 1</t>
  </si>
  <si>
    <t xml:space="preserve">سند حسابداری </t>
  </si>
  <si>
    <t>بدهکار</t>
  </si>
  <si>
    <t xml:space="preserve">بستانکار </t>
  </si>
  <si>
    <t xml:space="preserve">مالیات کل </t>
  </si>
  <si>
    <t>جدول مالیات 1403</t>
  </si>
  <si>
    <t>جدول مالیات حقوق</t>
  </si>
  <si>
    <t xml:space="preserve">بازگشت </t>
  </si>
  <si>
    <t xml:space="preserve">جداول پایه سنوات </t>
  </si>
  <si>
    <t xml:space="preserve">اختلاف </t>
  </si>
  <si>
    <t xml:space="preserve">ردیف </t>
  </si>
  <si>
    <t xml:space="preserve">توضیحات </t>
  </si>
  <si>
    <t>فقط زردها پر شود و بقیه ستون ها  دستکاری نشود. به دلیل استفاده همکاران گرامی فرمول ها قابل مشاهده هست و قابل ویرایش</t>
  </si>
  <si>
    <t xml:space="preserve">جدول تفکیک حقوق از پایه سنوات برای ساده سازی در امر جداکردن حقوق پایه از پایه سنوات افرادیست که قبلا در لیست حقوق پایه سنوات رو به عنوان حقوق پایه لحاظ کرده اند. </t>
  </si>
  <si>
    <t xml:space="preserve">استفاده بدون ذکر نام بلامانع است. </t>
  </si>
  <si>
    <t xml:space="preserve">آپدیت های بعدی در صورت لزوم در لینک زیر قرار داده خواهد شد. </t>
  </si>
  <si>
    <t>رسول رضایی</t>
  </si>
  <si>
    <t>آرمین علیزاده</t>
  </si>
  <si>
    <t>https://www.shenasname.ir/?p=61234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</si>
</sst>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Red]#,##0"/>
    <numFmt numFmtId="166" formatCode="_-* #,##0_-;_-* #,##0\-;_-* &quot;-&quot;??_-;_-@_-"/>
  </numFmts>
  <fonts count="17">
    <font>
      <sz val="11"/>
      <color theme="1"/>
      <name val="Calibri"/>
      <family val="2"/>
      <charset val="178"/>
      <scheme val="minor"/>
    </font>
    <font>
      <sz val="11"/>
      <color theme="1"/>
      <name val="Calibri"/>
      <family val="2"/>
      <charset val="178"/>
      <scheme val="minor"/>
    </font>
    <font>
      <b/>
      <sz val="13"/>
      <color theme="1"/>
      <name val="B Nazanin"/>
      <charset val="178"/>
    </font>
    <font>
      <sz val="13"/>
      <color theme="1"/>
      <name val="B Nazanin"/>
      <charset val="178"/>
    </font>
    <font>
      <sz val="11"/>
      <color theme="1"/>
      <name val="B Nazanin"/>
      <charset val="178"/>
    </font>
    <font>
      <b/>
      <sz val="11"/>
      <color theme="1"/>
      <name val="B Nazanin"/>
      <charset val="178"/>
    </font>
    <font>
      <b/>
      <sz val="9"/>
      <color indexed="81"/>
      <name val="Tahoma"/>
      <family val="2"/>
    </font>
    <font>
      <b/>
      <sz val="12"/>
      <color theme="1"/>
      <name val="B Nazanin"/>
      <charset val="178"/>
    </font>
    <font>
      <sz val="11"/>
      <color theme="1"/>
      <name val="B Titr"/>
      <charset val="178"/>
    </font>
    <font>
      <b/>
      <sz val="11"/>
      <color theme="1"/>
      <name val="B Titr"/>
      <charset val="178"/>
    </font>
    <font>
      <sz val="14"/>
      <color theme="1"/>
      <name val="B Zar"/>
      <charset val="178"/>
    </font>
    <font>
      <b/>
      <sz val="14"/>
      <color theme="1"/>
      <name val="B Zar"/>
      <charset val="178"/>
    </font>
    <font>
      <u/>
      <sz val="11"/>
      <color theme="10"/>
      <name val="Calibri"/>
      <family val="2"/>
      <charset val="178"/>
      <scheme val="minor"/>
    </font>
    <font>
      <b/>
      <u/>
      <sz val="11"/>
      <color theme="10"/>
      <name val="Calibri"/>
      <family val="2"/>
      <scheme val="minor"/>
    </font>
    <font>
      <b/>
      <sz val="9"/>
      <color theme="1"/>
      <name val="B Titr"/>
      <charset val="178"/>
    </font>
    <font>
      <sz val="9"/>
      <color theme="1"/>
      <name val="B Titr"/>
      <charset val="178"/>
    </font>
    <font>
      <sz val="12"/>
      <color theme="1"/>
      <name val="B Nazanin"/>
      <charset val="17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2" fillId="0" borderId="0" applyNumberFormat="0" applyFill="0" applyBorder="0" applyAlignment="0" applyProtection="0"/>
  </cellStyleXfs>
  <cellXfs count="89">
    <xf numFmtId="0" fontId="0" fillId="0" borderId="0" xfId="0"/>
    <xf numFmtId="0" fontId="3" fillId="0" borderId="0" xfId="0" applyFont="1" applyAlignment="1">
      <alignment horizontal="center"/>
    </xf>
    <xf numFmtId="0" fontId="2" fillId="0" borderId="1" xfId="0" applyFont="1" applyBorder="1" applyAlignment="1">
      <alignment horizontal="center" vertical="center" wrapText="1"/>
    </xf>
    <xf numFmtId="165" fontId="2" fillId="0" borderId="1" xfId="1"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0" xfId="0" applyFont="1" applyAlignment="1">
      <alignment horizontal="center" wrapText="1"/>
    </xf>
    <xf numFmtId="0" fontId="0" fillId="0" borderId="0" xfId="0" applyAlignment="1">
      <alignment horizontal="center" vertical="center"/>
    </xf>
    <xf numFmtId="3" fontId="0" fillId="0" borderId="0" xfId="0" applyNumberFormat="1" applyAlignment="1">
      <alignment horizontal="center" vertical="center"/>
    </xf>
    <xf numFmtId="3" fontId="4" fillId="0" borderId="1" xfId="1" applyNumberFormat="1" applyFont="1" applyFill="1" applyBorder="1" applyAlignment="1">
      <alignment horizontal="center" vertical="center" wrapText="1"/>
    </xf>
    <xf numFmtId="3" fontId="0" fillId="0" borderId="0" xfId="1" applyNumberFormat="1" applyFont="1" applyAlignment="1">
      <alignment horizontal="center" vertical="center" wrapText="1"/>
    </xf>
    <xf numFmtId="3" fontId="0" fillId="0" borderId="0" xfId="0" applyNumberFormat="1"/>
    <xf numFmtId="0" fontId="3" fillId="0" borderId="1" xfId="0" applyFont="1" applyBorder="1" applyAlignment="1">
      <alignment horizontal="center" wrapText="1"/>
    </xf>
    <xf numFmtId="165" fontId="3" fillId="0" borderId="0" xfId="0" applyNumberFormat="1" applyFont="1" applyAlignment="1">
      <alignment horizontal="center"/>
    </xf>
    <xf numFmtId="166" fontId="3" fillId="0" borderId="0" xfId="1" applyNumberFormat="1" applyFont="1" applyFill="1" applyAlignment="1">
      <alignment horizontal="center"/>
    </xf>
    <xf numFmtId="0" fontId="3" fillId="0" borderId="1" xfId="0" applyFont="1" applyBorder="1" applyAlignment="1">
      <alignment horizontal="center"/>
    </xf>
    <xf numFmtId="165" fontId="2" fillId="2" borderId="1" xfId="1" applyNumberFormat="1" applyFont="1" applyFill="1" applyBorder="1" applyAlignment="1">
      <alignment horizontal="center" vertical="center" wrapText="1"/>
    </xf>
    <xf numFmtId="165" fontId="3" fillId="0" borderId="1" xfId="0" applyNumberFormat="1" applyFont="1" applyBorder="1" applyAlignment="1">
      <alignment horizontal="center"/>
    </xf>
    <xf numFmtId="3" fontId="4" fillId="0" borderId="1" xfId="0" applyNumberFormat="1" applyFont="1" applyBorder="1"/>
    <xf numFmtId="0" fontId="4" fillId="0" borderId="1" xfId="0" applyFont="1" applyBorder="1"/>
    <xf numFmtId="9" fontId="4" fillId="0" borderId="1" xfId="2" applyFont="1" applyBorder="1"/>
    <xf numFmtId="3" fontId="8" fillId="0" borderId="1" xfId="0" applyNumberFormat="1" applyFont="1" applyBorder="1"/>
    <xf numFmtId="0" fontId="8" fillId="0" borderId="1" xfId="0" applyFont="1" applyBorder="1"/>
    <xf numFmtId="0" fontId="8" fillId="0" borderId="0" xfId="0" applyFont="1"/>
    <xf numFmtId="2" fontId="3" fillId="0" borderId="0" xfId="0" applyNumberFormat="1" applyFont="1" applyAlignment="1">
      <alignment horizont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xf numFmtId="1" fontId="11" fillId="0" borderId="1" xfId="0" applyNumberFormat="1"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right" vertical="top" wrapText="1"/>
    </xf>
    <xf numFmtId="0" fontId="11" fillId="0" borderId="1" xfId="0" applyFont="1" applyBorder="1" applyAlignment="1">
      <alignment horizontal="center" vertical="center"/>
    </xf>
    <xf numFmtId="0" fontId="11" fillId="0" borderId="1" xfId="0" applyFont="1" applyBorder="1"/>
    <xf numFmtId="0" fontId="10" fillId="0" borderId="1" xfId="0" applyFont="1" applyBorder="1" applyAlignment="1">
      <alignment horizontal="center" vertical="top" wrapText="1"/>
    </xf>
    <xf numFmtId="166" fontId="0" fillId="0" borderId="0" xfId="1" applyNumberFormat="1" applyFont="1"/>
    <xf numFmtId="166" fontId="8" fillId="0" borderId="1" xfId="1" applyNumberFormat="1" applyFont="1" applyBorder="1" applyAlignment="1">
      <alignment horizontal="center" vertical="center" wrapText="1"/>
    </xf>
    <xf numFmtId="0" fontId="3" fillId="0" borderId="1" xfId="0" applyFont="1" applyBorder="1"/>
    <xf numFmtId="166" fontId="3" fillId="0" borderId="1" xfId="1" applyNumberFormat="1" applyFont="1" applyBorder="1"/>
    <xf numFmtId="0" fontId="3" fillId="0" borderId="0" xfId="0" applyFont="1"/>
    <xf numFmtId="166" fontId="8" fillId="0" borderId="0" xfId="1" applyNumberFormat="1" applyFont="1" applyBorder="1" applyAlignment="1">
      <alignment horizontal="center" vertical="center" wrapText="1"/>
    </xf>
    <xf numFmtId="166" fontId="3" fillId="0" borderId="0" xfId="1" applyNumberFormat="1" applyFont="1" applyBorder="1"/>
    <xf numFmtId="166" fontId="0" fillId="0" borderId="0" xfId="1" applyNumberFormat="1" applyFont="1" applyBorder="1"/>
    <xf numFmtId="166" fontId="12" fillId="0" borderId="0" xfId="4" applyNumberFormat="1"/>
    <xf numFmtId="166" fontId="3" fillId="0" borderId="0" xfId="1" applyNumberFormat="1" applyFont="1" applyAlignment="1">
      <alignment horizontal="center"/>
    </xf>
    <xf numFmtId="166" fontId="2" fillId="0" borderId="1" xfId="1" applyNumberFormat="1" applyFont="1" applyBorder="1" applyAlignment="1">
      <alignment horizontal="center" vertical="center" wrapText="1"/>
    </xf>
    <xf numFmtId="166" fontId="0" fillId="0" borderId="0" xfId="0" applyNumberFormat="1"/>
    <xf numFmtId="166" fontId="0" fillId="0" borderId="0" xfId="1" applyNumberFormat="1" applyFont="1" applyFill="1"/>
    <xf numFmtId="166" fontId="0" fillId="0" borderId="0" xfId="2" applyNumberFormat="1" applyFont="1" applyFill="1"/>
    <xf numFmtId="3" fontId="3" fillId="0" borderId="0" xfId="0" applyNumberFormat="1" applyFont="1"/>
    <xf numFmtId="0" fontId="2" fillId="0" borderId="0" xfId="0" applyFont="1" applyAlignment="1">
      <alignment horizontal="center"/>
    </xf>
    <xf numFmtId="165" fontId="2" fillId="0" borderId="0" xfId="0" applyNumberFormat="1" applyFont="1" applyAlignment="1">
      <alignment horizontal="center" wrapText="1"/>
    </xf>
    <xf numFmtId="165" fontId="15" fillId="0" borderId="1" xfId="0" applyNumberFormat="1" applyFont="1" applyBorder="1" applyAlignment="1">
      <alignment horizontal="center" wrapText="1"/>
    </xf>
    <xf numFmtId="0" fontId="14" fillId="0" borderId="0" xfId="0" applyFont="1" applyAlignment="1">
      <alignment horizontal="center" wrapText="1"/>
    </xf>
    <xf numFmtId="3" fontId="16" fillId="0" borderId="1" xfId="0" applyNumberFormat="1" applyFont="1" applyBorder="1" applyAlignment="1">
      <alignment horizontal="center" vertical="center" wrapText="1"/>
    </xf>
    <xf numFmtId="0" fontId="16" fillId="0" borderId="1" xfId="0" applyFont="1" applyBorder="1" applyAlignment="1">
      <alignment horizontal="center" wrapText="1"/>
    </xf>
    <xf numFmtId="165" fontId="16" fillId="0" borderId="1" xfId="1" applyNumberFormat="1" applyFont="1" applyFill="1" applyBorder="1" applyAlignment="1">
      <alignment horizontal="center" vertical="center" wrapText="1"/>
    </xf>
    <xf numFmtId="165" fontId="16" fillId="2" borderId="1" xfId="1" applyNumberFormat="1" applyFont="1" applyFill="1" applyBorder="1" applyAlignment="1">
      <alignment horizontal="center" vertical="center" wrapText="1"/>
    </xf>
    <xf numFmtId="165" fontId="16" fillId="0" borderId="1" xfId="0" applyNumberFormat="1" applyFont="1" applyBorder="1" applyAlignment="1">
      <alignment horizontal="center" vertical="center" wrapText="1"/>
    </xf>
    <xf numFmtId="166" fontId="16" fillId="0" borderId="1" xfId="1" applyNumberFormat="1" applyFont="1" applyFill="1" applyBorder="1" applyAlignment="1">
      <alignment horizontal="center" vertical="center" wrapText="1"/>
    </xf>
    <xf numFmtId="165" fontId="16" fillId="0" borderId="1" xfId="0" applyNumberFormat="1" applyFont="1" applyBorder="1" applyAlignment="1">
      <alignment horizontal="center" wrapText="1"/>
    </xf>
    <xf numFmtId="165" fontId="16" fillId="2" borderId="2" xfId="1" applyNumberFormat="1" applyFont="1" applyFill="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right"/>
    </xf>
    <xf numFmtId="0" fontId="7" fillId="0" borderId="1" xfId="0" applyFont="1" applyBorder="1" applyAlignment="1">
      <alignment horizontal="right" wrapText="1"/>
    </xf>
    <xf numFmtId="0" fontId="2" fillId="0" borderId="1" xfId="0" applyFont="1" applyBorder="1" applyAlignment="1">
      <alignment horizontal="center"/>
    </xf>
    <xf numFmtId="165" fontId="2" fillId="0" borderId="1" xfId="0" applyNumberFormat="1" applyFont="1" applyBorder="1" applyAlignment="1">
      <alignment horizontal="center"/>
    </xf>
    <xf numFmtId="0" fontId="3" fillId="2" borderId="1" xfId="0" applyFont="1" applyFill="1" applyBorder="1"/>
    <xf numFmtId="166" fontId="3" fillId="2" borderId="1" xfId="1" applyNumberFormat="1" applyFont="1" applyFill="1" applyBorder="1"/>
    <xf numFmtId="3" fontId="4" fillId="2" borderId="1" xfId="0" applyNumberFormat="1" applyFont="1" applyFill="1" applyBorder="1" applyAlignment="1">
      <alignment horizontal="center" vertical="center"/>
    </xf>
    <xf numFmtId="3" fontId="4" fillId="2"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3" fontId="8" fillId="0" borderId="1" xfId="0" applyNumberFormat="1" applyFont="1" applyBorder="1" applyAlignment="1">
      <alignment horizontal="center"/>
    </xf>
    <xf numFmtId="0" fontId="8" fillId="0" borderId="1" xfId="0" applyFont="1" applyBorder="1" applyAlignment="1">
      <alignment horizontal="center" vertical="center"/>
    </xf>
    <xf numFmtId="0" fontId="12" fillId="0" borderId="5" xfId="4" applyBorder="1" applyAlignment="1">
      <alignment horizontal="center" vertical="center" wrapText="1"/>
    </xf>
    <xf numFmtId="0" fontId="13" fillId="0" borderId="5" xfId="4"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165" fontId="2" fillId="0" borderId="1" xfId="1" applyNumberFormat="1" applyFont="1" applyFill="1" applyBorder="1" applyAlignment="1">
      <alignment horizontal="center" vertical="center" wrapText="1"/>
    </xf>
    <xf numFmtId="0" fontId="12" fillId="0" borderId="0" xfId="4"/>
  </cellXfs>
  <cellStyles count="5">
    <cellStyle name="Comma" xfId="1" builtinId="3"/>
    <cellStyle name="Comma 2" xfId="3" xr:uid="{00000000-0005-0000-0000-000001000000}"/>
    <cellStyle name="Hyperlink" xfId="4" builtinId="8"/>
    <cellStyle name="Normal" xfId="0" builtinId="0"/>
    <cellStyle name="Percent" xfId="2" builtinId="5"/>
  </cellStyles>
  <dxfs count="0"/>
  <tableStyles count="0" defaultTableStyle="TableStyleMedium2" defaultPivotStyle="PivotStyleLight16"/>
  <colors>
    <mruColors>
      <color rgb="FF99CC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armin alizadeh" id="{3F9411A6-EF48-4529-9E08-D60E9E5C74AF}" userId="88b640eb30e8d0b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henasname.ir/?p=6123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378E-3316-4A2F-AC3C-B41618B01136}">
  <dimension ref="A1:B8"/>
  <sheetViews>
    <sheetView rightToLeft="1" tabSelected="1" workbookViewId="0">
      <selection activeCell="B10" sqref="B10"/>
    </sheetView>
  </sheetViews>
  <sheetFormatPr defaultRowHeight="15"/>
  <cols>
    <col min="2" max="2" width="102.85546875" customWidth="1"/>
  </cols>
  <sheetData>
    <row r="1" spans="1:2">
      <c r="A1" t="s">
        <v>70</v>
      </c>
      <c r="B1" t="s">
        <v>71</v>
      </c>
    </row>
    <row r="2" spans="1:2">
      <c r="A2">
        <v>1</v>
      </c>
      <c r="B2" t="s">
        <v>72</v>
      </c>
    </row>
    <row r="3" spans="1:2">
      <c r="A3">
        <v>2</v>
      </c>
      <c r="B3" t="s">
        <v>73</v>
      </c>
    </row>
    <row r="4" spans="1:2">
      <c r="A4">
        <v>3</v>
      </c>
      <c r="B4" t="s">
        <v>74</v>
      </c>
    </row>
    <row r="7" spans="1:2">
      <c r="B7" t="s">
        <v>75</v>
      </c>
    </row>
    <row r="8" spans="1:2">
      <c r="B8" s="88" t="s">
        <v>78</v>
      </c>
    </row>
  </sheetData>
  <hyperlinks>
    <hyperlink ref="B8" r:id="rId1" xr:uid="{33560AC6-949B-4840-9E2B-68934BA7C6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08D1B-8F37-4D47-952E-946BDF628450}">
  <dimension ref="A1:AA49"/>
  <sheetViews>
    <sheetView rightToLeft="1" topLeftCell="M1" workbookViewId="0">
      <selection activeCell="V4" sqref="V4:Z11"/>
    </sheetView>
  </sheetViews>
  <sheetFormatPr defaultRowHeight="22.5"/>
  <cols>
    <col min="2" max="2" width="9.85546875" bestFit="1" customWidth="1"/>
    <col min="3" max="3" width="19.140625" style="36" bestFit="1" customWidth="1"/>
    <col min="4" max="4" width="22.140625" style="36" bestFit="1" customWidth="1"/>
    <col min="5" max="5" width="16" style="36" customWidth="1"/>
    <col min="6" max="6" width="18.85546875" style="36" bestFit="1" customWidth="1"/>
    <col min="7" max="13" width="16" style="36" customWidth="1"/>
    <col min="14" max="14" width="16" style="43" customWidth="1"/>
    <col min="15" max="15" width="12.42578125" style="27" customWidth="1"/>
    <col min="16" max="16" width="9" style="28"/>
    <col min="17" max="17" width="16.7109375" style="28" customWidth="1"/>
    <col min="18" max="18" width="13" style="27" customWidth="1"/>
    <col min="19" max="19" width="8.7109375" style="28" customWidth="1"/>
    <col min="20" max="20" width="16.7109375" style="28" customWidth="1"/>
    <col min="22" max="22" width="9.42578125" bestFit="1" customWidth="1"/>
    <col min="23" max="23" width="11.28515625" bestFit="1" customWidth="1"/>
    <col min="24" max="24" width="16.28515625" bestFit="1" customWidth="1"/>
    <col min="27" max="27" width="13.7109375" bestFit="1" customWidth="1"/>
  </cols>
  <sheetData>
    <row r="1" spans="1:27">
      <c r="C1" s="44" t="s">
        <v>66</v>
      </c>
      <c r="D1" s="44" t="s">
        <v>68</v>
      </c>
    </row>
    <row r="2" spans="1:27" ht="53.25" customHeight="1">
      <c r="A2" s="73" t="s">
        <v>49</v>
      </c>
      <c r="B2" s="73"/>
      <c r="C2" s="73"/>
      <c r="D2" s="73"/>
      <c r="E2" s="73"/>
      <c r="F2" s="73"/>
      <c r="O2" s="77" t="s">
        <v>67</v>
      </c>
      <c r="P2" s="77"/>
      <c r="Q2" s="77"/>
      <c r="R2" s="77"/>
      <c r="S2" s="77"/>
      <c r="T2" s="77"/>
    </row>
    <row r="3" spans="1:27" s="26" customFormat="1" ht="45">
      <c r="A3" s="25" t="s">
        <v>53</v>
      </c>
      <c r="B3" s="25" t="s">
        <v>23</v>
      </c>
      <c r="C3" s="37" t="s">
        <v>54</v>
      </c>
      <c r="D3" s="37" t="s">
        <v>55</v>
      </c>
      <c r="E3" s="37" t="s">
        <v>57</v>
      </c>
      <c r="F3" s="37" t="s">
        <v>56</v>
      </c>
      <c r="G3" s="41"/>
      <c r="H3" s="41"/>
      <c r="I3" s="41"/>
      <c r="J3" s="41"/>
      <c r="K3" s="41"/>
      <c r="L3" s="41"/>
      <c r="M3" s="41"/>
      <c r="N3" s="41"/>
      <c r="O3" s="75" t="s">
        <v>52</v>
      </c>
      <c r="P3" s="75"/>
      <c r="Q3" s="75"/>
      <c r="R3" s="75" t="s">
        <v>51</v>
      </c>
      <c r="S3" s="75"/>
      <c r="T3" s="75"/>
      <c r="V3" s="76" t="s">
        <v>67</v>
      </c>
      <c r="W3" s="76"/>
      <c r="X3" s="76"/>
      <c r="Y3" s="76"/>
      <c r="Z3" s="76"/>
    </row>
    <row r="4" spans="1:27" s="40" customFormat="1" ht="36">
      <c r="A4" s="38">
        <v>1</v>
      </c>
      <c r="B4" s="69" t="s">
        <v>45</v>
      </c>
      <c r="C4" s="70">
        <v>2000000</v>
      </c>
      <c r="D4" s="70">
        <v>2</v>
      </c>
      <c r="E4" s="39">
        <f t="shared" ref="E4:E49" si="0">IFERROR(C4-F4,0)</f>
        <v>1845300</v>
      </c>
      <c r="F4" s="39">
        <f t="shared" ref="F4:F49" si="1">IFERROR(VLOOKUP(D4,S4:T35,2,0),0)</f>
        <v>154700</v>
      </c>
      <c r="G4" s="42"/>
      <c r="H4" s="42"/>
      <c r="I4" s="42"/>
      <c r="J4" s="42"/>
      <c r="K4" s="42"/>
      <c r="L4" s="42"/>
      <c r="M4" s="42"/>
      <c r="N4" s="42"/>
      <c r="O4" s="31" t="s">
        <v>50</v>
      </c>
      <c r="P4" s="32" t="s">
        <v>48</v>
      </c>
      <c r="Q4" s="33">
        <v>0</v>
      </c>
      <c r="R4" s="31" t="s">
        <v>50</v>
      </c>
      <c r="S4" s="35" t="s">
        <v>48</v>
      </c>
      <c r="T4" s="33">
        <v>0</v>
      </c>
      <c r="U4"/>
      <c r="V4" s="74" t="s">
        <v>65</v>
      </c>
      <c r="W4" s="74"/>
      <c r="X4" s="74"/>
      <c r="Y4" s="74"/>
      <c r="Z4" s="74"/>
      <c r="AA4"/>
    </row>
    <row r="5" spans="1:27" s="40" customFormat="1" ht="23.25">
      <c r="A5" s="38"/>
      <c r="B5" s="69"/>
      <c r="C5" s="70"/>
      <c r="D5" s="70"/>
      <c r="E5" s="39">
        <f t="shared" si="0"/>
        <v>0</v>
      </c>
      <c r="F5" s="39">
        <f t="shared" si="1"/>
        <v>0</v>
      </c>
      <c r="G5" s="42"/>
      <c r="H5" s="42"/>
      <c r="I5" s="42"/>
      <c r="J5" s="42"/>
      <c r="K5" s="42"/>
      <c r="L5" s="42"/>
      <c r="M5" s="42"/>
      <c r="N5" s="42"/>
      <c r="O5" s="30">
        <v>1403</v>
      </c>
      <c r="P5" s="34"/>
      <c r="Q5" s="33">
        <v>0</v>
      </c>
      <c r="R5" s="30">
        <v>1402</v>
      </c>
      <c r="S5" s="34"/>
      <c r="T5" s="33">
        <v>0</v>
      </c>
      <c r="U5" s="22"/>
      <c r="V5" s="20" t="s">
        <v>40</v>
      </c>
      <c r="W5" s="20" t="s">
        <v>41</v>
      </c>
      <c r="X5" s="20" t="s">
        <v>33</v>
      </c>
      <c r="Y5" s="20" t="s">
        <v>32</v>
      </c>
      <c r="Z5" s="21"/>
      <c r="AA5" s="22"/>
    </row>
    <row r="6" spans="1:27" s="40" customFormat="1">
      <c r="A6" s="38"/>
      <c r="B6" s="69"/>
      <c r="C6" s="70"/>
      <c r="D6" s="70"/>
      <c r="E6" s="39">
        <f t="shared" si="0"/>
        <v>0</v>
      </c>
      <c r="F6" s="39">
        <f t="shared" si="1"/>
        <v>0</v>
      </c>
      <c r="G6" s="42"/>
      <c r="H6" s="42"/>
      <c r="I6" s="42"/>
      <c r="J6" s="42"/>
      <c r="K6" s="42"/>
      <c r="L6" s="42"/>
      <c r="M6" s="42"/>
      <c r="N6" s="42"/>
      <c r="O6" s="30">
        <v>1402</v>
      </c>
      <c r="P6" s="33">
        <v>1</v>
      </c>
      <c r="Q6" s="29">
        <v>70000</v>
      </c>
      <c r="R6" s="30">
        <v>1401</v>
      </c>
      <c r="S6" s="33">
        <v>1</v>
      </c>
      <c r="T6" s="29">
        <v>70000</v>
      </c>
      <c r="U6"/>
      <c r="V6" s="17">
        <v>0</v>
      </c>
      <c r="W6" s="17">
        <v>120000000</v>
      </c>
      <c r="X6" s="17">
        <v>0</v>
      </c>
      <c r="Y6" s="17">
        <v>0</v>
      </c>
      <c r="Z6" s="17">
        <f>Y6</f>
        <v>0</v>
      </c>
      <c r="AA6" s="10"/>
    </row>
    <row r="7" spans="1:27" s="40" customFormat="1">
      <c r="A7" s="38"/>
      <c r="B7" s="69"/>
      <c r="C7" s="70"/>
      <c r="D7" s="70"/>
      <c r="E7" s="39">
        <f t="shared" si="0"/>
        <v>0</v>
      </c>
      <c r="F7" s="39">
        <f t="shared" si="1"/>
        <v>0</v>
      </c>
      <c r="G7" s="42"/>
      <c r="H7" s="42"/>
      <c r="I7" s="42"/>
      <c r="J7" s="42"/>
      <c r="K7" s="42"/>
      <c r="L7" s="42"/>
      <c r="M7" s="42"/>
      <c r="N7" s="42"/>
      <c r="O7" s="30">
        <v>1401</v>
      </c>
      <c r="P7" s="33">
        <v>2</v>
      </c>
      <c r="Q7" s="29">
        <v>155400</v>
      </c>
      <c r="R7" s="30">
        <v>1400</v>
      </c>
      <c r="S7" s="33">
        <v>2</v>
      </c>
      <c r="T7" s="29">
        <v>154700</v>
      </c>
      <c r="U7"/>
      <c r="V7" s="17">
        <f>W6+1</f>
        <v>120000001</v>
      </c>
      <c r="W7" s="17">
        <v>165000000</v>
      </c>
      <c r="X7" s="19">
        <v>0.1</v>
      </c>
      <c r="Y7" s="17">
        <f>(W7-V7)*X7</f>
        <v>4499999.9000000004</v>
      </c>
      <c r="Z7" s="17">
        <f>Z6+Y7</f>
        <v>4499999.9000000004</v>
      </c>
      <c r="AA7" s="10"/>
    </row>
    <row r="8" spans="1:27" s="40" customFormat="1">
      <c r="A8" s="38"/>
      <c r="B8" s="69"/>
      <c r="C8" s="70"/>
      <c r="D8" s="70"/>
      <c r="E8" s="39">
        <f t="shared" si="0"/>
        <v>0</v>
      </c>
      <c r="F8" s="39">
        <f t="shared" si="1"/>
        <v>0</v>
      </c>
      <c r="G8" s="42"/>
      <c r="H8" s="42"/>
      <c r="I8" s="42"/>
      <c r="J8" s="42"/>
      <c r="K8" s="42"/>
      <c r="L8" s="42"/>
      <c r="M8" s="42"/>
      <c r="N8" s="42"/>
      <c r="O8" s="30">
        <v>1400</v>
      </c>
      <c r="P8" s="33">
        <v>3</v>
      </c>
      <c r="Q8" s="29">
        <v>258734</v>
      </c>
      <c r="R8" s="30">
        <v>1399</v>
      </c>
      <c r="S8" s="33">
        <v>3</v>
      </c>
      <c r="T8" s="29">
        <v>232624</v>
      </c>
      <c r="U8"/>
      <c r="V8" s="17">
        <f>W7+1</f>
        <v>165000001</v>
      </c>
      <c r="W8" s="17">
        <v>270000000</v>
      </c>
      <c r="X8" s="19">
        <v>0.15</v>
      </c>
      <c r="Y8" s="17">
        <f>(W8-V8)*X8</f>
        <v>15749999.85</v>
      </c>
      <c r="Z8" s="17">
        <f t="shared" ref="Z8" si="2">Z7+Y8</f>
        <v>20249999.75</v>
      </c>
      <c r="AA8" s="10"/>
    </row>
    <row r="9" spans="1:27" s="40" customFormat="1">
      <c r="A9" s="38"/>
      <c r="B9" s="69"/>
      <c r="C9" s="70"/>
      <c r="D9" s="70"/>
      <c r="E9" s="39">
        <f t="shared" si="0"/>
        <v>0</v>
      </c>
      <c r="F9" s="39">
        <f t="shared" si="1"/>
        <v>0</v>
      </c>
      <c r="G9" s="42"/>
      <c r="H9" s="42"/>
      <c r="I9" s="42"/>
      <c r="J9" s="42"/>
      <c r="K9" s="42"/>
      <c r="L9" s="42"/>
      <c r="M9" s="42"/>
      <c r="N9" s="42"/>
      <c r="O9" s="30">
        <v>1399</v>
      </c>
      <c r="P9" s="33">
        <v>4</v>
      </c>
      <c r="Q9" s="29">
        <v>353801.27999999997</v>
      </c>
      <c r="R9" s="30">
        <v>1398</v>
      </c>
      <c r="S9" s="33">
        <v>4</v>
      </c>
      <c r="T9" s="29">
        <v>302756.15659999999</v>
      </c>
      <c r="U9"/>
      <c r="V9" s="17">
        <f>W8+1</f>
        <v>270000001</v>
      </c>
      <c r="W9" s="17">
        <v>400000000</v>
      </c>
      <c r="X9" s="19">
        <v>0.2</v>
      </c>
      <c r="Y9" s="17">
        <f>(W9-V9)*X9</f>
        <v>25999999.800000001</v>
      </c>
      <c r="Z9" s="17">
        <f>Z8+Y9</f>
        <v>46249999.549999997</v>
      </c>
      <c r="AA9" s="10"/>
    </row>
    <row r="10" spans="1:27" s="40" customFormat="1">
      <c r="A10" s="38"/>
      <c r="B10" s="69"/>
      <c r="C10" s="70"/>
      <c r="D10" s="70"/>
      <c r="E10" s="39">
        <f t="shared" si="0"/>
        <v>0</v>
      </c>
      <c r="F10" s="39">
        <f t="shared" si="1"/>
        <v>0</v>
      </c>
      <c r="G10" s="42"/>
      <c r="H10" s="42"/>
      <c r="I10" s="42"/>
      <c r="J10" s="42"/>
      <c r="K10" s="42"/>
      <c r="L10" s="42"/>
      <c r="M10" s="42"/>
      <c r="N10" s="42"/>
      <c r="O10" s="30">
        <v>1398</v>
      </c>
      <c r="P10" s="33">
        <v>5</v>
      </c>
      <c r="Q10" s="29">
        <v>439362.51105199999</v>
      </c>
      <c r="R10" s="30">
        <v>1397</v>
      </c>
      <c r="S10" s="33">
        <v>5</v>
      </c>
      <c r="T10" s="29">
        <v>359210.58677059994</v>
      </c>
      <c r="U10"/>
      <c r="V10" s="17">
        <f>W9+1</f>
        <v>400000001</v>
      </c>
      <c r="W10" s="17" t="s">
        <v>38</v>
      </c>
      <c r="X10" s="19">
        <v>0.3</v>
      </c>
      <c r="Y10" s="17">
        <v>0</v>
      </c>
      <c r="Z10" s="17"/>
      <c r="AA10" s="10"/>
    </row>
    <row r="11" spans="1:27" s="40" customFormat="1">
      <c r="A11" s="38"/>
      <c r="B11" s="69"/>
      <c r="C11" s="70"/>
      <c r="D11" s="70"/>
      <c r="E11" s="39">
        <f t="shared" si="0"/>
        <v>0</v>
      </c>
      <c r="F11" s="39">
        <f t="shared" si="1"/>
        <v>0</v>
      </c>
      <c r="G11" s="42"/>
      <c r="H11" s="42"/>
      <c r="I11" s="42"/>
      <c r="J11" s="42"/>
      <c r="K11" s="42"/>
      <c r="L11" s="42"/>
      <c r="M11" s="42"/>
      <c r="N11" s="42"/>
      <c r="O11" s="30">
        <v>1397</v>
      </c>
      <c r="P11" s="33">
        <v>6</v>
      </c>
      <c r="Q11" s="29">
        <v>508236.91586013191</v>
      </c>
      <c r="R11" s="30">
        <v>1396</v>
      </c>
      <c r="S11" s="33">
        <v>6</v>
      </c>
      <c r="T11" s="29">
        <v>405689.95401259995</v>
      </c>
      <c r="U11"/>
      <c r="V11" s="17"/>
      <c r="W11" s="17"/>
      <c r="X11" s="19"/>
      <c r="Y11" s="17"/>
      <c r="Z11" s="18"/>
      <c r="AA11" s="47"/>
    </row>
    <row r="12" spans="1:27" s="40" customFormat="1">
      <c r="A12" s="38"/>
      <c r="B12" s="69"/>
      <c r="C12" s="70"/>
      <c r="D12" s="70"/>
      <c r="E12" s="39">
        <f t="shared" si="0"/>
        <v>0</v>
      </c>
      <c r="F12" s="39">
        <f t="shared" si="1"/>
        <v>0</v>
      </c>
      <c r="G12" s="42"/>
      <c r="H12" s="42"/>
      <c r="I12" s="42"/>
      <c r="J12" s="42"/>
      <c r="K12" s="42"/>
      <c r="L12" s="42"/>
      <c r="M12" s="42"/>
      <c r="N12" s="42"/>
      <c r="O12" s="30">
        <v>1396</v>
      </c>
      <c r="P12" s="33">
        <v>7</v>
      </c>
      <c r="Q12" s="29">
        <v>564941.74389537191</v>
      </c>
      <c r="R12" s="30">
        <v>1395</v>
      </c>
      <c r="S12" s="33">
        <v>7</v>
      </c>
      <c r="T12" s="29">
        <v>457003.17544776801</v>
      </c>
      <c r="U12"/>
      <c r="V12" s="10"/>
      <c r="W12" s="10"/>
      <c r="X12" s="48"/>
      <c r="Y12" s="10"/>
      <c r="Z12"/>
      <c r="AA12" s="10"/>
    </row>
    <row r="13" spans="1:27" s="40" customFormat="1">
      <c r="A13" s="38"/>
      <c r="B13" s="69"/>
      <c r="C13" s="70"/>
      <c r="D13" s="70"/>
      <c r="E13" s="39">
        <f t="shared" si="0"/>
        <v>0</v>
      </c>
      <c r="F13" s="39">
        <f t="shared" si="1"/>
        <v>0</v>
      </c>
      <c r="G13" s="42"/>
      <c r="H13" s="42"/>
      <c r="I13" s="42"/>
      <c r="J13" s="42"/>
      <c r="K13" s="42"/>
      <c r="L13" s="42"/>
      <c r="M13" s="42"/>
      <c r="N13" s="42"/>
      <c r="O13" s="30">
        <v>1395</v>
      </c>
      <c r="P13" s="33">
        <v>8</v>
      </c>
      <c r="Q13" s="29">
        <v>627543.87404627691</v>
      </c>
      <c r="R13" s="30">
        <v>1394</v>
      </c>
      <c r="S13" s="33">
        <v>8</v>
      </c>
      <c r="T13" s="29">
        <v>490810.07991525787</v>
      </c>
      <c r="U13"/>
      <c r="V13" s="10"/>
      <c r="W13" s="10"/>
      <c r="X13" s="49"/>
      <c r="Y13" s="10"/>
      <c r="Z13"/>
      <c r="AA13"/>
    </row>
    <row r="14" spans="1:27" s="40" customFormat="1">
      <c r="A14" s="38"/>
      <c r="B14" s="69"/>
      <c r="C14" s="70"/>
      <c r="D14" s="70"/>
      <c r="E14" s="39">
        <f t="shared" si="0"/>
        <v>0</v>
      </c>
      <c r="F14" s="39">
        <f t="shared" si="1"/>
        <v>0</v>
      </c>
      <c r="G14" s="42"/>
      <c r="H14" s="42"/>
      <c r="I14" s="42"/>
      <c r="J14" s="42"/>
      <c r="K14" s="42"/>
      <c r="L14" s="42"/>
      <c r="M14" s="42"/>
      <c r="N14" s="42"/>
      <c r="O14" s="30">
        <v>1394</v>
      </c>
      <c r="P14" s="33">
        <v>9</v>
      </c>
      <c r="Q14" s="29">
        <v>668788.29749661463</v>
      </c>
      <c r="R14" s="30">
        <v>1393</v>
      </c>
      <c r="S14" s="33">
        <v>9</v>
      </c>
      <c r="T14" s="29">
        <v>529347.81455420004</v>
      </c>
      <c r="U14"/>
      <c r="V14" s="10"/>
      <c r="W14" s="10"/>
      <c r="X14" s="10"/>
      <c r="Y14" s="10"/>
      <c r="Z14"/>
      <c r="AA14"/>
    </row>
    <row r="15" spans="1:27" s="40" customFormat="1">
      <c r="A15" s="38"/>
      <c r="B15" s="69"/>
      <c r="C15" s="70"/>
      <c r="D15" s="70"/>
      <c r="E15" s="39">
        <f t="shared" si="0"/>
        <v>0</v>
      </c>
      <c r="F15" s="39">
        <f t="shared" si="1"/>
        <v>0</v>
      </c>
      <c r="G15" s="42"/>
      <c r="H15" s="42"/>
      <c r="I15" s="42"/>
      <c r="J15" s="42"/>
      <c r="K15" s="42"/>
      <c r="L15" s="42"/>
      <c r="M15" s="42"/>
      <c r="N15" s="42"/>
      <c r="O15" s="30">
        <v>1393</v>
      </c>
      <c r="P15" s="33">
        <v>10</v>
      </c>
      <c r="Q15" s="29">
        <v>715804.33375612402</v>
      </c>
      <c r="R15" s="30">
        <v>1392</v>
      </c>
      <c r="S15" s="33">
        <v>10</v>
      </c>
      <c r="T15" s="29">
        <v>551893.09013779997</v>
      </c>
      <c r="U15"/>
      <c r="V15" s="10"/>
      <c r="W15" s="10"/>
      <c r="X15" s="10"/>
      <c r="Y15" s="10"/>
      <c r="Z15"/>
      <c r="AA15"/>
    </row>
    <row r="16" spans="1:27" s="40" customFormat="1">
      <c r="A16" s="38"/>
      <c r="B16" s="69"/>
      <c r="C16" s="70"/>
      <c r="D16" s="70"/>
      <c r="E16" s="39">
        <f t="shared" si="0"/>
        <v>0</v>
      </c>
      <c r="F16" s="39">
        <f t="shared" si="1"/>
        <v>0</v>
      </c>
      <c r="G16" s="42"/>
      <c r="H16" s="42"/>
      <c r="I16" s="42"/>
      <c r="J16" s="42"/>
      <c r="K16" s="42"/>
      <c r="L16" s="42"/>
      <c r="M16" s="42"/>
      <c r="N16" s="42"/>
      <c r="O16" s="30">
        <v>1392</v>
      </c>
      <c r="P16" s="33">
        <v>11</v>
      </c>
      <c r="Q16" s="29">
        <v>743309.569968116</v>
      </c>
      <c r="R16" s="30">
        <v>1391</v>
      </c>
      <c r="S16" s="33">
        <v>11</v>
      </c>
      <c r="T16" s="29">
        <v>567044.25087019987</v>
      </c>
    </row>
    <row r="17" spans="1:23" s="40" customFormat="1">
      <c r="A17" s="38"/>
      <c r="B17" s="69"/>
      <c r="C17" s="70"/>
      <c r="D17" s="70"/>
      <c r="E17" s="39">
        <f t="shared" si="0"/>
        <v>0</v>
      </c>
      <c r="F17" s="39">
        <f t="shared" si="1"/>
        <v>0</v>
      </c>
      <c r="G17" s="42"/>
      <c r="H17" s="42"/>
      <c r="I17" s="42"/>
      <c r="J17" s="42"/>
      <c r="K17" s="42"/>
      <c r="L17" s="42"/>
      <c r="M17" s="42"/>
      <c r="N17" s="42"/>
      <c r="O17" s="30">
        <v>1391</v>
      </c>
      <c r="P17" s="33">
        <v>12</v>
      </c>
      <c r="Q17" s="29">
        <v>761793.98606164381</v>
      </c>
      <c r="R17" s="30">
        <v>1390</v>
      </c>
      <c r="S17" s="33">
        <v>12</v>
      </c>
      <c r="T17" s="29">
        <v>580932.4116181999</v>
      </c>
      <c r="W17" s="50"/>
    </row>
    <row r="18" spans="1:23" s="40" customFormat="1">
      <c r="A18" s="38"/>
      <c r="B18" s="69"/>
      <c r="C18" s="70"/>
      <c r="D18" s="70"/>
      <c r="E18" s="39">
        <f t="shared" si="0"/>
        <v>0</v>
      </c>
      <c r="F18" s="39">
        <f t="shared" si="1"/>
        <v>0</v>
      </c>
      <c r="G18" s="42"/>
      <c r="H18" s="42"/>
      <c r="I18" s="42"/>
      <c r="J18" s="42"/>
      <c r="K18" s="42"/>
      <c r="L18" s="42"/>
      <c r="M18" s="42"/>
      <c r="N18" s="42"/>
      <c r="O18" s="30">
        <v>1390</v>
      </c>
      <c r="P18" s="33">
        <v>13</v>
      </c>
      <c r="Q18" s="29">
        <v>778737.5421742039</v>
      </c>
      <c r="R18" s="30">
        <v>1389</v>
      </c>
      <c r="S18" s="33">
        <v>13</v>
      </c>
      <c r="T18" s="29">
        <v>592822.03216099995</v>
      </c>
    </row>
    <row r="19" spans="1:23" s="40" customFormat="1">
      <c r="A19" s="38"/>
      <c r="B19" s="69"/>
      <c r="C19" s="70"/>
      <c r="D19" s="70"/>
      <c r="E19" s="39">
        <f t="shared" si="0"/>
        <v>0</v>
      </c>
      <c r="F19" s="39">
        <f t="shared" si="1"/>
        <v>0</v>
      </c>
      <c r="G19" s="42"/>
      <c r="H19" s="42"/>
      <c r="I19" s="42"/>
      <c r="J19" s="42"/>
      <c r="K19" s="42"/>
      <c r="L19" s="42"/>
      <c r="M19" s="42"/>
      <c r="N19" s="42"/>
      <c r="O19" s="30">
        <v>1389</v>
      </c>
      <c r="P19" s="33">
        <v>14</v>
      </c>
      <c r="Q19" s="29">
        <v>793242.87923641992</v>
      </c>
      <c r="R19" s="30">
        <v>1388</v>
      </c>
      <c r="S19" s="33">
        <v>14</v>
      </c>
      <c r="T19" s="29">
        <v>605422.99752259988</v>
      </c>
    </row>
    <row r="20" spans="1:23" s="40" customFormat="1">
      <c r="A20" s="38"/>
      <c r="B20" s="69"/>
      <c r="C20" s="70"/>
      <c r="D20" s="70"/>
      <c r="E20" s="39">
        <f t="shared" si="0"/>
        <v>0</v>
      </c>
      <c r="F20" s="39">
        <f t="shared" si="1"/>
        <v>0</v>
      </c>
      <c r="G20" s="42"/>
      <c r="H20" s="42"/>
      <c r="I20" s="42"/>
      <c r="J20" s="42"/>
      <c r="K20" s="42"/>
      <c r="L20" s="42"/>
      <c r="M20" s="42"/>
      <c r="N20" s="42"/>
      <c r="O20" s="30">
        <v>1388</v>
      </c>
      <c r="P20" s="33">
        <v>15</v>
      </c>
      <c r="Q20" s="29">
        <v>808616.0569775718</v>
      </c>
      <c r="R20" s="30">
        <v>1387</v>
      </c>
      <c r="S20" s="33">
        <v>15</v>
      </c>
      <c r="T20" s="29">
        <v>613850.2560392</v>
      </c>
    </row>
    <row r="21" spans="1:23" s="40" customFormat="1">
      <c r="A21" s="38"/>
      <c r="B21" s="69"/>
      <c r="C21" s="70"/>
      <c r="D21" s="70"/>
      <c r="E21" s="39">
        <f t="shared" si="0"/>
        <v>0</v>
      </c>
      <c r="F21" s="39">
        <f t="shared" si="1"/>
        <v>0</v>
      </c>
      <c r="G21" s="42"/>
      <c r="H21" s="42"/>
      <c r="I21" s="42"/>
      <c r="J21" s="42"/>
      <c r="K21" s="42"/>
      <c r="L21" s="42"/>
      <c r="M21" s="42"/>
      <c r="N21" s="42"/>
      <c r="O21" s="30">
        <v>1387</v>
      </c>
      <c r="P21" s="33">
        <v>16</v>
      </c>
      <c r="Q21" s="29">
        <v>818897.31236782402</v>
      </c>
      <c r="R21" s="30">
        <v>1386</v>
      </c>
      <c r="S21" s="33">
        <v>16</v>
      </c>
      <c r="T21" s="29">
        <v>622698.51455059997</v>
      </c>
    </row>
    <row r="22" spans="1:23" s="40" customFormat="1">
      <c r="A22" s="38"/>
      <c r="B22" s="69"/>
      <c r="C22" s="70"/>
      <c r="D22" s="70"/>
      <c r="E22" s="39">
        <f t="shared" si="0"/>
        <v>0</v>
      </c>
      <c r="F22" s="39">
        <f t="shared" si="1"/>
        <v>0</v>
      </c>
      <c r="G22" s="42"/>
      <c r="H22" s="42"/>
      <c r="I22" s="42"/>
      <c r="J22" s="42"/>
      <c r="K22" s="42"/>
      <c r="L22" s="42"/>
      <c r="M22" s="42"/>
      <c r="N22" s="42"/>
      <c r="O22" s="30">
        <v>1386</v>
      </c>
      <c r="P22" s="33">
        <v>17</v>
      </c>
      <c r="Q22" s="29">
        <v>829692.18775173195</v>
      </c>
      <c r="R22" s="30">
        <v>1385</v>
      </c>
      <c r="S22" s="33">
        <v>17</v>
      </c>
      <c r="T22" s="29">
        <v>631989.54891859984</v>
      </c>
    </row>
    <row r="23" spans="1:23" s="40" customFormat="1">
      <c r="A23" s="38"/>
      <c r="B23" s="69"/>
      <c r="C23" s="70"/>
      <c r="D23" s="70"/>
      <c r="E23" s="39">
        <f t="shared" si="0"/>
        <v>0</v>
      </c>
      <c r="F23" s="39">
        <f t="shared" si="1"/>
        <v>0</v>
      </c>
      <c r="G23" s="42"/>
      <c r="H23" s="42"/>
      <c r="I23" s="42"/>
      <c r="J23" s="42"/>
      <c r="K23" s="42"/>
      <c r="L23" s="42"/>
      <c r="M23" s="42"/>
      <c r="N23" s="42"/>
      <c r="O23" s="30">
        <v>1385</v>
      </c>
      <c r="P23" s="33">
        <v>18</v>
      </c>
      <c r="Q23" s="29">
        <v>841027.24968069175</v>
      </c>
      <c r="R23" s="30">
        <v>1384</v>
      </c>
      <c r="S23" s="33">
        <v>18</v>
      </c>
      <c r="T23" s="29">
        <v>642209.68672339991</v>
      </c>
    </row>
    <row r="24" spans="1:23" s="40" customFormat="1">
      <c r="A24" s="38"/>
      <c r="B24" s="69"/>
      <c r="C24" s="70"/>
      <c r="D24" s="70"/>
      <c r="E24" s="39">
        <f t="shared" si="0"/>
        <v>0</v>
      </c>
      <c r="F24" s="39">
        <f t="shared" si="1"/>
        <v>0</v>
      </c>
      <c r="G24" s="42"/>
      <c r="H24" s="42"/>
      <c r="I24" s="42"/>
      <c r="J24" s="42"/>
      <c r="K24" s="42"/>
      <c r="L24" s="42"/>
      <c r="M24" s="42"/>
      <c r="N24" s="42"/>
      <c r="O24" s="30">
        <v>1384</v>
      </c>
      <c r="P24" s="33">
        <v>19</v>
      </c>
      <c r="Q24" s="29">
        <v>853495.81780254783</v>
      </c>
      <c r="R24" s="30">
        <v>1383</v>
      </c>
      <c r="S24" s="33">
        <v>19</v>
      </c>
      <c r="T24" s="29">
        <v>651382.1636215999</v>
      </c>
    </row>
    <row r="25" spans="1:23" s="40" customFormat="1">
      <c r="A25" s="38"/>
      <c r="B25" s="69"/>
      <c r="C25" s="70"/>
      <c r="D25" s="70"/>
      <c r="E25" s="39">
        <f t="shared" si="0"/>
        <v>0</v>
      </c>
      <c r="F25" s="39">
        <f t="shared" si="1"/>
        <v>0</v>
      </c>
      <c r="G25" s="42"/>
      <c r="H25" s="42"/>
      <c r="I25" s="42"/>
      <c r="J25" s="42"/>
      <c r="K25" s="42"/>
      <c r="L25" s="42"/>
      <c r="M25" s="42"/>
      <c r="N25" s="42"/>
      <c r="O25" s="30">
        <v>1383</v>
      </c>
      <c r="P25" s="33">
        <v>20</v>
      </c>
      <c r="Q25" s="29">
        <v>864686.23961835192</v>
      </c>
      <c r="R25" s="30">
        <v>1382</v>
      </c>
      <c r="S25" s="33">
        <v>20</v>
      </c>
      <c r="T25" s="29">
        <v>659477.9451307999</v>
      </c>
    </row>
    <row r="26" spans="1:23" s="40" customFormat="1">
      <c r="A26" s="38"/>
      <c r="B26" s="69"/>
      <c r="C26" s="70"/>
      <c r="D26" s="70"/>
      <c r="E26" s="39">
        <f t="shared" si="0"/>
        <v>0</v>
      </c>
      <c r="F26" s="39">
        <f t="shared" si="1"/>
        <v>0</v>
      </c>
      <c r="G26" s="42"/>
      <c r="H26" s="42"/>
      <c r="I26" s="42"/>
      <c r="J26" s="42"/>
      <c r="K26" s="42"/>
      <c r="L26" s="42"/>
      <c r="M26" s="42"/>
      <c r="N26" s="42"/>
      <c r="O26" s="30">
        <v>1382</v>
      </c>
      <c r="P26" s="33">
        <v>21</v>
      </c>
      <c r="Q26" s="29">
        <v>874563.09305957588</v>
      </c>
      <c r="R26" s="30">
        <v>1381</v>
      </c>
      <c r="S26" s="33">
        <v>21</v>
      </c>
      <c r="T26" s="29">
        <v>665863.11171859992</v>
      </c>
    </row>
    <row r="27" spans="1:23" s="40" customFormat="1">
      <c r="A27" s="38"/>
      <c r="B27" s="69"/>
      <c r="C27" s="70"/>
      <c r="D27" s="70"/>
      <c r="E27" s="39">
        <f t="shared" si="0"/>
        <v>0</v>
      </c>
      <c r="F27" s="39">
        <f t="shared" si="1"/>
        <v>0</v>
      </c>
      <c r="G27" s="42"/>
      <c r="H27" s="42"/>
      <c r="I27" s="42"/>
      <c r="J27" s="42"/>
      <c r="K27" s="42"/>
      <c r="L27" s="42"/>
      <c r="M27" s="42"/>
      <c r="N27" s="42"/>
      <c r="O27" s="30">
        <v>1381</v>
      </c>
      <c r="P27" s="33">
        <v>22</v>
      </c>
      <c r="Q27" s="29">
        <v>882352.99629669182</v>
      </c>
      <c r="R27" s="30">
        <v>1380</v>
      </c>
      <c r="S27" s="33">
        <v>22</v>
      </c>
      <c r="T27" s="29">
        <v>671338.5311911999</v>
      </c>
    </row>
    <row r="28" spans="1:23" s="40" customFormat="1">
      <c r="A28" s="38"/>
      <c r="B28" s="69"/>
      <c r="C28" s="70"/>
      <c r="D28" s="70"/>
      <c r="E28" s="39">
        <f t="shared" si="0"/>
        <v>0</v>
      </c>
      <c r="F28" s="39">
        <f t="shared" si="1"/>
        <v>0</v>
      </c>
      <c r="G28" s="42"/>
      <c r="H28" s="42"/>
      <c r="I28" s="42"/>
      <c r="J28" s="42"/>
      <c r="K28" s="42"/>
      <c r="L28" s="42"/>
      <c r="M28" s="42"/>
      <c r="N28" s="42"/>
      <c r="O28" s="30">
        <v>1380</v>
      </c>
      <c r="P28" s="33">
        <v>23</v>
      </c>
      <c r="Q28" s="29">
        <v>889033.00805326388</v>
      </c>
      <c r="R28" s="30">
        <v>1379</v>
      </c>
      <c r="S28" s="33">
        <v>23</v>
      </c>
      <c r="T28" s="29">
        <v>675981.62883499998</v>
      </c>
    </row>
    <row r="29" spans="1:23" s="40" customFormat="1">
      <c r="A29" s="38"/>
      <c r="B29" s="69"/>
      <c r="C29" s="70"/>
      <c r="D29" s="70"/>
      <c r="E29" s="39">
        <f t="shared" si="0"/>
        <v>0</v>
      </c>
      <c r="F29" s="39">
        <f t="shared" si="1"/>
        <v>0</v>
      </c>
      <c r="G29" s="42"/>
      <c r="H29" s="42"/>
      <c r="I29" s="42"/>
      <c r="J29" s="42"/>
      <c r="K29" s="42"/>
      <c r="L29" s="42"/>
      <c r="M29" s="42"/>
      <c r="N29" s="42"/>
      <c r="O29" s="30">
        <v>1379</v>
      </c>
      <c r="P29" s="33">
        <v>24</v>
      </c>
      <c r="Q29" s="29">
        <v>894697.58717869991</v>
      </c>
      <c r="R29" s="30">
        <v>1378</v>
      </c>
      <c r="S29" s="33">
        <v>24</v>
      </c>
      <c r="T29" s="29">
        <v>679910.96211979992</v>
      </c>
    </row>
    <row r="30" spans="1:23" s="40" customFormat="1">
      <c r="A30" s="38"/>
      <c r="B30" s="69"/>
      <c r="C30" s="70"/>
      <c r="D30" s="70"/>
      <c r="E30" s="39">
        <f t="shared" si="0"/>
        <v>0</v>
      </c>
      <c r="F30" s="39">
        <f t="shared" si="1"/>
        <v>0</v>
      </c>
      <c r="G30" s="42"/>
      <c r="H30" s="42"/>
      <c r="I30" s="42"/>
      <c r="J30" s="42"/>
      <c r="K30" s="42"/>
      <c r="L30" s="42"/>
      <c r="M30" s="42"/>
      <c r="N30" s="42"/>
      <c r="O30" s="30">
        <v>1378</v>
      </c>
      <c r="P30" s="33">
        <v>25</v>
      </c>
      <c r="Q30" s="29">
        <v>899491.37378615583</v>
      </c>
      <c r="R30" s="30">
        <v>1377</v>
      </c>
      <c r="S30" s="33">
        <v>25</v>
      </c>
      <c r="T30" s="29">
        <v>682311.14599819994</v>
      </c>
    </row>
    <row r="31" spans="1:23" s="40" customFormat="1">
      <c r="A31" s="38"/>
      <c r="B31" s="69"/>
      <c r="C31" s="70"/>
      <c r="D31" s="70"/>
      <c r="E31" s="39">
        <f t="shared" si="0"/>
        <v>0</v>
      </c>
      <c r="F31" s="39">
        <f t="shared" si="1"/>
        <v>0</v>
      </c>
      <c r="G31" s="42"/>
      <c r="H31" s="42"/>
      <c r="I31" s="42"/>
      <c r="J31" s="42"/>
      <c r="K31" s="42"/>
      <c r="L31" s="42"/>
      <c r="M31" s="42"/>
      <c r="N31" s="42"/>
      <c r="O31" s="30">
        <v>1377</v>
      </c>
      <c r="P31" s="33">
        <v>26</v>
      </c>
      <c r="Q31" s="29">
        <v>902419.59811780392</v>
      </c>
      <c r="R31" s="30">
        <v>1376</v>
      </c>
      <c r="S31" s="33">
        <v>26</v>
      </c>
      <c r="T31" s="29">
        <v>684343.55976620002</v>
      </c>
    </row>
    <row r="32" spans="1:23" s="40" customFormat="1">
      <c r="A32" s="38"/>
      <c r="B32" s="69"/>
      <c r="C32" s="70"/>
      <c r="D32" s="70"/>
      <c r="E32" s="39">
        <f t="shared" si="0"/>
        <v>0</v>
      </c>
      <c r="F32" s="39">
        <f t="shared" si="1"/>
        <v>0</v>
      </c>
      <c r="G32" s="42"/>
      <c r="H32" s="42"/>
      <c r="I32" s="42"/>
      <c r="J32" s="42"/>
      <c r="K32" s="42"/>
      <c r="L32" s="42"/>
      <c r="M32" s="42"/>
      <c r="N32" s="42"/>
      <c r="O32" s="30">
        <v>1376</v>
      </c>
      <c r="P32" s="33">
        <v>27</v>
      </c>
      <c r="Q32" s="29">
        <v>904899.142914764</v>
      </c>
      <c r="R32" s="30">
        <v>1375</v>
      </c>
      <c r="S32" s="33">
        <v>27</v>
      </c>
      <c r="T32" s="29">
        <v>686395.32985579991</v>
      </c>
    </row>
    <row r="33" spans="1:20" s="40" customFormat="1">
      <c r="A33" s="38"/>
      <c r="B33" s="69"/>
      <c r="C33" s="70"/>
      <c r="D33" s="70"/>
      <c r="E33" s="39">
        <f t="shared" si="0"/>
        <v>0</v>
      </c>
      <c r="F33" s="39">
        <f t="shared" si="1"/>
        <v>0</v>
      </c>
      <c r="G33" s="42"/>
      <c r="H33" s="42"/>
      <c r="I33" s="42"/>
      <c r="J33" s="42"/>
      <c r="K33" s="42"/>
      <c r="L33" s="42"/>
      <c r="M33" s="42"/>
      <c r="N33" s="42"/>
      <c r="O33" s="30">
        <v>1375</v>
      </c>
      <c r="P33" s="33">
        <v>28</v>
      </c>
      <c r="Q33" s="29">
        <v>907402.3024240759</v>
      </c>
      <c r="R33" s="30">
        <v>1374</v>
      </c>
      <c r="S33" s="33">
        <v>28</v>
      </c>
      <c r="T33" s="29">
        <v>688877.77810099989</v>
      </c>
    </row>
    <row r="34" spans="1:20" s="40" customFormat="1">
      <c r="A34" s="38"/>
      <c r="B34" s="69"/>
      <c r="C34" s="70"/>
      <c r="D34" s="70"/>
      <c r="E34" s="39">
        <f t="shared" si="0"/>
        <v>0</v>
      </c>
      <c r="F34" s="39">
        <f t="shared" si="1"/>
        <v>0</v>
      </c>
      <c r="G34" s="42"/>
      <c r="H34" s="42"/>
      <c r="I34" s="42"/>
      <c r="J34" s="42"/>
      <c r="K34" s="42"/>
      <c r="L34" s="42"/>
      <c r="M34" s="42"/>
      <c r="N34" s="42"/>
      <c r="O34" s="30">
        <v>1374</v>
      </c>
      <c r="P34" s="33">
        <v>29</v>
      </c>
      <c r="Q34" s="29">
        <v>910430.88928321982</v>
      </c>
      <c r="R34" s="30">
        <v>1373</v>
      </c>
      <c r="S34" s="33">
        <v>29</v>
      </c>
      <c r="T34" s="29">
        <v>691009.39301719994</v>
      </c>
    </row>
    <row r="35" spans="1:20" s="40" customFormat="1">
      <c r="A35" s="38"/>
      <c r="B35" s="69"/>
      <c r="C35" s="70"/>
      <c r="D35" s="70"/>
      <c r="E35" s="39">
        <f t="shared" si="0"/>
        <v>0</v>
      </c>
      <c r="F35" s="39">
        <f t="shared" si="1"/>
        <v>0</v>
      </c>
      <c r="G35" s="42"/>
      <c r="H35" s="42"/>
      <c r="I35" s="42"/>
      <c r="J35" s="42"/>
      <c r="K35" s="42"/>
      <c r="L35" s="42"/>
      <c r="M35" s="42"/>
      <c r="N35" s="42"/>
      <c r="O35" s="30">
        <v>1373</v>
      </c>
      <c r="P35" s="33">
        <v>30</v>
      </c>
      <c r="Q35" s="29">
        <v>913031.4594809839</v>
      </c>
      <c r="R35" s="30">
        <v>1372</v>
      </c>
      <c r="S35" s="33">
        <v>30</v>
      </c>
      <c r="T35" s="29">
        <v>692853.08264959999</v>
      </c>
    </row>
    <row r="36" spans="1:20" s="40" customFormat="1">
      <c r="A36" s="38"/>
      <c r="B36" s="69"/>
      <c r="C36" s="70"/>
      <c r="D36" s="70"/>
      <c r="E36" s="39">
        <f t="shared" si="0"/>
        <v>0</v>
      </c>
      <c r="F36" s="39">
        <f t="shared" si="1"/>
        <v>0</v>
      </c>
      <c r="G36" s="42"/>
      <c r="H36" s="42"/>
      <c r="I36" s="42"/>
      <c r="J36" s="42"/>
      <c r="K36" s="42"/>
      <c r="L36" s="42"/>
      <c r="M36" s="42"/>
      <c r="N36" s="42"/>
      <c r="O36" s="27"/>
      <c r="P36" s="28"/>
      <c r="Q36" s="28"/>
      <c r="R36" s="27"/>
      <c r="S36" s="28"/>
      <c r="T36" s="28"/>
    </row>
    <row r="37" spans="1:20" s="40" customFormat="1">
      <c r="A37" s="38"/>
      <c r="B37" s="69"/>
      <c r="C37" s="70"/>
      <c r="D37" s="70"/>
      <c r="E37" s="39">
        <f t="shared" si="0"/>
        <v>0</v>
      </c>
      <c r="F37" s="39">
        <f t="shared" si="1"/>
        <v>0</v>
      </c>
      <c r="G37" s="42"/>
      <c r="H37" s="42"/>
      <c r="I37" s="42"/>
      <c r="J37" s="42"/>
      <c r="K37" s="42"/>
      <c r="L37" s="42"/>
      <c r="M37" s="42"/>
      <c r="N37" s="42"/>
      <c r="O37" s="27"/>
      <c r="P37" s="28"/>
      <c r="Q37" s="28"/>
      <c r="R37" s="27"/>
      <c r="S37" s="28"/>
      <c r="T37" s="28"/>
    </row>
    <row r="38" spans="1:20" s="40" customFormat="1">
      <c r="A38" s="38"/>
      <c r="B38" s="69"/>
      <c r="C38" s="70"/>
      <c r="D38" s="70"/>
      <c r="E38" s="39">
        <f t="shared" si="0"/>
        <v>0</v>
      </c>
      <c r="F38" s="39">
        <f t="shared" si="1"/>
        <v>0</v>
      </c>
      <c r="G38" s="42"/>
      <c r="H38" s="42"/>
      <c r="I38" s="42"/>
      <c r="J38" s="42"/>
      <c r="K38" s="42"/>
      <c r="L38" s="42"/>
      <c r="M38" s="42"/>
      <c r="N38" s="42"/>
      <c r="O38" s="27"/>
      <c r="P38" s="28"/>
      <c r="Q38" s="28"/>
      <c r="R38" s="27"/>
      <c r="S38" s="28"/>
      <c r="T38" s="28"/>
    </row>
    <row r="39" spans="1:20" s="40" customFormat="1">
      <c r="A39" s="38"/>
      <c r="B39" s="69"/>
      <c r="C39" s="70"/>
      <c r="D39" s="70"/>
      <c r="E39" s="39">
        <f t="shared" si="0"/>
        <v>0</v>
      </c>
      <c r="F39" s="39">
        <f t="shared" si="1"/>
        <v>0</v>
      </c>
      <c r="G39" s="42"/>
      <c r="H39" s="42"/>
      <c r="I39" s="42"/>
      <c r="J39" s="42"/>
      <c r="K39" s="42"/>
      <c r="L39" s="42"/>
      <c r="M39" s="42"/>
      <c r="N39" s="42"/>
      <c r="O39" s="27"/>
      <c r="P39" s="28"/>
      <c r="Q39" s="28"/>
      <c r="R39" s="27"/>
      <c r="S39" s="28"/>
      <c r="T39" s="28"/>
    </row>
    <row r="40" spans="1:20" s="40" customFormat="1">
      <c r="A40" s="38"/>
      <c r="B40" s="69"/>
      <c r="C40" s="70"/>
      <c r="D40" s="70"/>
      <c r="E40" s="39">
        <f t="shared" si="0"/>
        <v>0</v>
      </c>
      <c r="F40" s="39">
        <f t="shared" si="1"/>
        <v>0</v>
      </c>
      <c r="G40" s="42"/>
      <c r="H40" s="42"/>
      <c r="I40" s="42"/>
      <c r="J40" s="42"/>
      <c r="K40" s="42"/>
      <c r="L40" s="42"/>
      <c r="M40" s="42"/>
      <c r="N40" s="42"/>
      <c r="O40" s="27"/>
      <c r="P40" s="28"/>
      <c r="Q40" s="28"/>
      <c r="R40" s="27"/>
      <c r="S40" s="28"/>
      <c r="T40" s="28"/>
    </row>
    <row r="41" spans="1:20" s="40" customFormat="1">
      <c r="A41" s="38"/>
      <c r="B41" s="69"/>
      <c r="C41" s="70"/>
      <c r="D41" s="70"/>
      <c r="E41" s="39">
        <f t="shared" si="0"/>
        <v>0</v>
      </c>
      <c r="F41" s="39">
        <f t="shared" si="1"/>
        <v>0</v>
      </c>
      <c r="G41" s="42"/>
      <c r="H41" s="42"/>
      <c r="I41" s="42"/>
      <c r="J41" s="42"/>
      <c r="K41" s="42"/>
      <c r="L41" s="42"/>
      <c r="M41" s="42"/>
      <c r="N41" s="42"/>
      <c r="O41" s="27"/>
      <c r="P41" s="28"/>
      <c r="Q41" s="28"/>
      <c r="R41" s="27"/>
      <c r="S41" s="28"/>
      <c r="T41" s="28"/>
    </row>
    <row r="42" spans="1:20" s="40" customFormat="1">
      <c r="A42" s="38"/>
      <c r="B42" s="69"/>
      <c r="C42" s="70"/>
      <c r="D42" s="70"/>
      <c r="E42" s="39">
        <f t="shared" si="0"/>
        <v>0</v>
      </c>
      <c r="F42" s="39">
        <f t="shared" si="1"/>
        <v>0</v>
      </c>
      <c r="G42" s="42"/>
      <c r="H42" s="42"/>
      <c r="I42" s="42"/>
      <c r="J42" s="42"/>
      <c r="K42" s="42"/>
      <c r="L42" s="42"/>
      <c r="M42" s="42"/>
      <c r="N42" s="42"/>
      <c r="O42" s="27"/>
      <c r="P42" s="28"/>
      <c r="Q42" s="28"/>
      <c r="R42" s="27"/>
      <c r="S42" s="28"/>
      <c r="T42" s="28"/>
    </row>
    <row r="43" spans="1:20" s="40" customFormat="1">
      <c r="A43" s="38"/>
      <c r="B43" s="69"/>
      <c r="C43" s="70"/>
      <c r="D43" s="70"/>
      <c r="E43" s="39">
        <f t="shared" si="0"/>
        <v>0</v>
      </c>
      <c r="F43" s="39">
        <f t="shared" si="1"/>
        <v>0</v>
      </c>
      <c r="G43" s="42"/>
      <c r="H43" s="42"/>
      <c r="I43" s="42"/>
      <c r="J43" s="42"/>
      <c r="K43" s="42"/>
      <c r="L43" s="42"/>
      <c r="M43" s="42"/>
      <c r="N43" s="42"/>
      <c r="O43" s="27"/>
      <c r="P43" s="28"/>
      <c r="Q43" s="28"/>
      <c r="R43" s="27"/>
      <c r="S43" s="28"/>
      <c r="T43" s="28"/>
    </row>
    <row r="44" spans="1:20" s="40" customFormat="1">
      <c r="A44" s="38"/>
      <c r="B44" s="69"/>
      <c r="C44" s="70"/>
      <c r="D44" s="70"/>
      <c r="E44" s="39">
        <f t="shared" si="0"/>
        <v>0</v>
      </c>
      <c r="F44" s="39">
        <f t="shared" si="1"/>
        <v>0</v>
      </c>
      <c r="G44" s="42"/>
      <c r="H44" s="42"/>
      <c r="I44" s="42"/>
      <c r="J44" s="42"/>
      <c r="K44" s="42"/>
      <c r="L44" s="42"/>
      <c r="M44" s="42"/>
      <c r="N44" s="42"/>
      <c r="O44" s="27"/>
      <c r="P44" s="28"/>
      <c r="Q44" s="28"/>
      <c r="R44" s="27"/>
      <c r="S44" s="28"/>
      <c r="T44" s="28"/>
    </row>
    <row r="45" spans="1:20" s="40" customFormat="1">
      <c r="A45" s="38"/>
      <c r="B45" s="69"/>
      <c r="C45" s="70"/>
      <c r="D45" s="70"/>
      <c r="E45" s="39">
        <f t="shared" si="0"/>
        <v>0</v>
      </c>
      <c r="F45" s="39">
        <f t="shared" si="1"/>
        <v>0</v>
      </c>
      <c r="G45" s="42"/>
      <c r="H45" s="42"/>
      <c r="I45" s="42"/>
      <c r="J45" s="42"/>
      <c r="K45" s="42"/>
      <c r="L45" s="42"/>
      <c r="M45" s="42"/>
      <c r="N45" s="42"/>
      <c r="O45" s="27"/>
      <c r="P45" s="28"/>
      <c r="Q45" s="28"/>
      <c r="R45" s="27"/>
      <c r="S45" s="28"/>
      <c r="T45" s="28"/>
    </row>
    <row r="46" spans="1:20" s="40" customFormat="1">
      <c r="A46" s="38"/>
      <c r="B46" s="69"/>
      <c r="C46" s="70"/>
      <c r="D46" s="70"/>
      <c r="E46" s="39">
        <f t="shared" si="0"/>
        <v>0</v>
      </c>
      <c r="F46" s="39">
        <f t="shared" si="1"/>
        <v>0</v>
      </c>
      <c r="G46" s="42"/>
      <c r="H46" s="42"/>
      <c r="I46" s="42"/>
      <c r="J46" s="42"/>
      <c r="K46" s="42"/>
      <c r="L46" s="42"/>
      <c r="M46" s="42"/>
      <c r="N46" s="42"/>
      <c r="O46" s="27"/>
      <c r="P46" s="28"/>
      <c r="Q46" s="28"/>
      <c r="R46" s="27"/>
      <c r="S46" s="28"/>
      <c r="T46" s="28"/>
    </row>
    <row r="47" spans="1:20" s="40" customFormat="1">
      <c r="A47" s="38"/>
      <c r="B47" s="69"/>
      <c r="C47" s="70"/>
      <c r="D47" s="70"/>
      <c r="E47" s="39">
        <f t="shared" si="0"/>
        <v>0</v>
      </c>
      <c r="F47" s="39">
        <f t="shared" si="1"/>
        <v>0</v>
      </c>
      <c r="G47" s="42"/>
      <c r="H47" s="42"/>
      <c r="I47" s="42"/>
      <c r="J47" s="42"/>
      <c r="K47" s="42"/>
      <c r="L47" s="42"/>
      <c r="M47" s="42"/>
      <c r="N47" s="42"/>
      <c r="O47" s="27"/>
      <c r="P47" s="28"/>
      <c r="Q47" s="28"/>
      <c r="R47" s="27"/>
      <c r="S47" s="28"/>
      <c r="T47" s="28"/>
    </row>
    <row r="48" spans="1:20" s="40" customFormat="1">
      <c r="A48" s="38"/>
      <c r="B48" s="69"/>
      <c r="C48" s="70"/>
      <c r="D48" s="70"/>
      <c r="E48" s="39">
        <f t="shared" si="0"/>
        <v>0</v>
      </c>
      <c r="F48" s="39">
        <f t="shared" si="1"/>
        <v>0</v>
      </c>
      <c r="G48" s="42"/>
      <c r="H48" s="42"/>
      <c r="I48" s="42"/>
      <c r="J48" s="42"/>
      <c r="K48" s="42"/>
      <c r="L48" s="42"/>
      <c r="M48" s="42"/>
      <c r="N48" s="42"/>
      <c r="O48" s="27"/>
      <c r="P48" s="28"/>
      <c r="Q48" s="28"/>
      <c r="R48" s="27"/>
      <c r="S48" s="28"/>
      <c r="T48" s="28"/>
    </row>
    <row r="49" spans="1:20" s="40" customFormat="1">
      <c r="A49" s="38"/>
      <c r="B49" s="69"/>
      <c r="C49" s="70"/>
      <c r="D49" s="70"/>
      <c r="E49" s="39">
        <f t="shared" si="0"/>
        <v>0</v>
      </c>
      <c r="F49" s="39">
        <f t="shared" si="1"/>
        <v>0</v>
      </c>
      <c r="G49" s="42"/>
      <c r="H49" s="42"/>
      <c r="I49" s="42"/>
      <c r="J49" s="42"/>
      <c r="K49" s="42"/>
      <c r="L49" s="42"/>
      <c r="M49" s="42"/>
      <c r="N49" s="42"/>
      <c r="O49" s="27"/>
      <c r="P49" s="28"/>
      <c r="Q49" s="28"/>
      <c r="R49" s="27"/>
      <c r="S49" s="28"/>
      <c r="T49" s="28"/>
    </row>
  </sheetData>
  <mergeCells count="6">
    <mergeCell ref="A2:F2"/>
    <mergeCell ref="V4:Z4"/>
    <mergeCell ref="O3:Q3"/>
    <mergeCell ref="R3:T3"/>
    <mergeCell ref="V3:Z3"/>
    <mergeCell ref="O2:T2"/>
  </mergeCells>
  <hyperlinks>
    <hyperlink ref="C1" location="taxsallary" display="جدول مالیات حقوق" xr:uid="{3A731736-992E-4D72-93B6-8E1000581E5D}"/>
    <hyperlink ref="V3:Z3" location="asli" display="بازگشت " xr:uid="{72C745FC-731B-4552-9015-C137D8857C31}"/>
    <hyperlink ref="O2:S2" location="asli" display="بازگشت " xr:uid="{6EB1805E-4DCD-4F07-A159-7BC04C5E2E0A}"/>
    <hyperlink ref="D1" location="payesanavat" display="جداول پایه سنوات " xr:uid="{7024E280-5AE4-4DA3-B727-AA296A56FED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90"/>
  <sheetViews>
    <sheetView rightToLeft="1" workbookViewId="0">
      <selection activeCell="B5" sqref="B5"/>
    </sheetView>
  </sheetViews>
  <sheetFormatPr defaultColWidth="9" defaultRowHeight="15"/>
  <cols>
    <col min="1" max="1" width="17.85546875" style="6" bestFit="1" customWidth="1"/>
    <col min="2" max="2" width="14.28515625" style="7" bestFit="1" customWidth="1"/>
    <col min="3" max="3" width="10.7109375" style="7" bestFit="1" customWidth="1"/>
    <col min="4" max="4" width="18.28515625" style="6" bestFit="1" customWidth="1"/>
    <col min="5" max="5" width="24.42578125" style="9" bestFit="1" customWidth="1"/>
    <col min="6" max="6" width="14.7109375" style="6" bestFit="1" customWidth="1"/>
    <col min="7" max="7" width="12.42578125" style="6" customWidth="1"/>
    <col min="8" max="8" width="11.85546875" style="6" customWidth="1"/>
    <col min="9" max="16384" width="9" style="6"/>
  </cols>
  <sheetData>
    <row r="1" spans="1:6" ht="77.25" customHeight="1">
      <c r="A1" s="78" t="s">
        <v>49</v>
      </c>
      <c r="B1" s="79"/>
      <c r="C1" s="79"/>
      <c r="D1" s="79"/>
      <c r="E1" s="79"/>
      <c r="F1" s="80"/>
    </row>
    <row r="2" spans="1:6" s="26" customFormat="1" ht="101.25" customHeight="1">
      <c r="A2" s="24" t="s">
        <v>23</v>
      </c>
      <c r="B2" s="24" t="s">
        <v>42</v>
      </c>
      <c r="C2" s="24" t="s">
        <v>47</v>
      </c>
      <c r="D2" s="25" t="s">
        <v>44</v>
      </c>
      <c r="E2" s="24" t="s">
        <v>46</v>
      </c>
      <c r="F2" s="25" t="s">
        <v>43</v>
      </c>
    </row>
    <row r="3" spans="1:6" ht="21.75">
      <c r="A3" s="15" t="s">
        <v>76</v>
      </c>
      <c r="B3" s="15">
        <v>2000000</v>
      </c>
      <c r="C3" s="71">
        <v>2</v>
      </c>
      <c r="D3" s="8">
        <f>IFERROR(VLOOKUP(C3,'تفکیک حقوق از پایه سنوات'!P5:Q35,2,0),0)</f>
        <v>155400</v>
      </c>
      <c r="E3" s="8">
        <f>ROUND(IF(B3&gt;0,B3*1.22+230026,0),0)</f>
        <v>2670026</v>
      </c>
      <c r="F3" s="72">
        <v>1</v>
      </c>
    </row>
    <row r="4" spans="1:6" ht="21.75">
      <c r="A4" s="15" t="s">
        <v>77</v>
      </c>
      <c r="B4" s="15">
        <v>5000000</v>
      </c>
      <c r="C4" s="71">
        <v>1</v>
      </c>
      <c r="D4" s="8">
        <f>IFERROR(VLOOKUP(C4,'تفکیک حقوق از پایه سنوات'!P6:Q36,2,0),0)</f>
        <v>70000</v>
      </c>
      <c r="E4" s="8">
        <f t="shared" ref="E4:E67" si="0">ROUND(IF(B4&gt;0,B4*1.22+230026,0),0)</f>
        <v>6330026</v>
      </c>
      <c r="F4" s="72">
        <v>2</v>
      </c>
    </row>
    <row r="5" spans="1:6" ht="21.75">
      <c r="A5" s="15"/>
      <c r="B5" s="15"/>
      <c r="C5" s="71"/>
      <c r="D5" s="8">
        <f>IFERROR(VLOOKUP(C5,'تفکیک حقوق از پایه سنوات'!P7:Q37,2,0),0)</f>
        <v>0</v>
      </c>
      <c r="E5" s="8">
        <f t="shared" si="0"/>
        <v>0</v>
      </c>
      <c r="F5" s="72"/>
    </row>
    <row r="6" spans="1:6" ht="21.75">
      <c r="A6" s="15"/>
      <c r="B6" s="15"/>
      <c r="C6" s="71"/>
      <c r="D6" s="8">
        <f>IFERROR(VLOOKUP(C6,'تفکیک حقوق از پایه سنوات'!P8:Q38,2,0),0)</f>
        <v>0</v>
      </c>
      <c r="E6" s="8">
        <f t="shared" si="0"/>
        <v>0</v>
      </c>
      <c r="F6" s="72"/>
    </row>
    <row r="7" spans="1:6" ht="21.75">
      <c r="A7" s="15"/>
      <c r="B7" s="15"/>
      <c r="C7" s="71"/>
      <c r="D7" s="8">
        <f>IFERROR(VLOOKUP(C7,'تفکیک حقوق از پایه سنوات'!P9:Q39,2,0),0)</f>
        <v>0</v>
      </c>
      <c r="E7" s="8">
        <f t="shared" si="0"/>
        <v>0</v>
      </c>
      <c r="F7" s="72"/>
    </row>
    <row r="8" spans="1:6" ht="21.75">
      <c r="A8" s="15"/>
      <c r="B8" s="15"/>
      <c r="C8" s="71"/>
      <c r="D8" s="8">
        <f>IFERROR(VLOOKUP(C8,'تفکیک حقوق از پایه سنوات'!P10:Q40,2,0),0)</f>
        <v>0</v>
      </c>
      <c r="E8" s="8">
        <f t="shared" si="0"/>
        <v>0</v>
      </c>
      <c r="F8" s="72"/>
    </row>
    <row r="9" spans="1:6" ht="21.75">
      <c r="A9" s="15"/>
      <c r="B9" s="15"/>
      <c r="C9" s="71"/>
      <c r="D9" s="8">
        <f>IFERROR(VLOOKUP(C9,'تفکیک حقوق از پایه سنوات'!P11:Q41,2,0),0)</f>
        <v>0</v>
      </c>
      <c r="E9" s="8">
        <f t="shared" si="0"/>
        <v>0</v>
      </c>
      <c r="F9" s="72"/>
    </row>
    <row r="10" spans="1:6" ht="21.75">
      <c r="A10" s="15"/>
      <c r="B10" s="15"/>
      <c r="C10" s="71"/>
      <c r="D10" s="8">
        <f>IFERROR(VLOOKUP(C10,'تفکیک حقوق از پایه سنوات'!P12:Q42,2,0),0)</f>
        <v>0</v>
      </c>
      <c r="E10" s="8">
        <f t="shared" si="0"/>
        <v>0</v>
      </c>
      <c r="F10" s="72"/>
    </row>
    <row r="11" spans="1:6" ht="21.75">
      <c r="A11" s="15"/>
      <c r="B11" s="15"/>
      <c r="C11" s="71"/>
      <c r="D11" s="8">
        <f>IFERROR(VLOOKUP(C11,'تفکیک حقوق از پایه سنوات'!P13:Q43,2,0),0)</f>
        <v>0</v>
      </c>
      <c r="E11" s="8">
        <f t="shared" si="0"/>
        <v>0</v>
      </c>
      <c r="F11" s="72"/>
    </row>
    <row r="12" spans="1:6" ht="21.75">
      <c r="A12" s="15"/>
      <c r="B12" s="15"/>
      <c r="C12" s="71"/>
      <c r="D12" s="8">
        <f>IFERROR(VLOOKUP(C12,'تفکیک حقوق از پایه سنوات'!P14:Q44,2,0),0)</f>
        <v>0</v>
      </c>
      <c r="E12" s="8">
        <f t="shared" si="0"/>
        <v>0</v>
      </c>
      <c r="F12" s="72"/>
    </row>
    <row r="13" spans="1:6" ht="21.75">
      <c r="A13" s="15"/>
      <c r="B13" s="15"/>
      <c r="C13" s="71"/>
      <c r="D13" s="8">
        <f>IFERROR(VLOOKUP(C13,'تفکیک حقوق از پایه سنوات'!P15:Q45,2,0),0)</f>
        <v>0</v>
      </c>
      <c r="E13" s="8">
        <f t="shared" si="0"/>
        <v>0</v>
      </c>
      <c r="F13" s="72"/>
    </row>
    <row r="14" spans="1:6" ht="21.75">
      <c r="A14" s="15"/>
      <c r="B14" s="15"/>
      <c r="C14" s="71"/>
      <c r="D14" s="8">
        <f>IFERROR(VLOOKUP(C14,'تفکیک حقوق از پایه سنوات'!P16:Q46,2,0),0)</f>
        <v>0</v>
      </c>
      <c r="E14" s="8">
        <f t="shared" si="0"/>
        <v>0</v>
      </c>
      <c r="F14" s="72"/>
    </row>
    <row r="15" spans="1:6" ht="21.75">
      <c r="A15" s="15"/>
      <c r="B15" s="15"/>
      <c r="C15" s="71"/>
      <c r="D15" s="8">
        <f>IFERROR(VLOOKUP(C15,'تفکیک حقوق از پایه سنوات'!P17:Q47,2,0),0)</f>
        <v>0</v>
      </c>
      <c r="E15" s="8">
        <f t="shared" si="0"/>
        <v>0</v>
      </c>
      <c r="F15" s="72"/>
    </row>
    <row r="16" spans="1:6" ht="21.75">
      <c r="A16" s="15"/>
      <c r="B16" s="15"/>
      <c r="C16" s="71"/>
      <c r="D16" s="8">
        <f>IFERROR(VLOOKUP(C16,'تفکیک حقوق از پایه سنوات'!P18:Q48,2,0),0)</f>
        <v>0</v>
      </c>
      <c r="E16" s="8">
        <f t="shared" si="0"/>
        <v>0</v>
      </c>
      <c r="F16" s="72"/>
    </row>
    <row r="17" spans="1:6" ht="21.75">
      <c r="A17" s="15"/>
      <c r="B17" s="15"/>
      <c r="C17" s="71"/>
      <c r="D17" s="8">
        <f>IFERROR(VLOOKUP(C17,'تفکیک حقوق از پایه سنوات'!P19:Q49,2,0),0)</f>
        <v>0</v>
      </c>
      <c r="E17" s="8">
        <f t="shared" si="0"/>
        <v>0</v>
      </c>
      <c r="F17" s="72"/>
    </row>
    <row r="18" spans="1:6" ht="21.75">
      <c r="A18" s="15"/>
      <c r="B18" s="15"/>
      <c r="C18" s="71"/>
      <c r="D18" s="8">
        <f>IFERROR(VLOOKUP(C18,'تفکیک حقوق از پایه سنوات'!P20:Q50,2,0),0)</f>
        <v>0</v>
      </c>
      <c r="E18" s="8">
        <f t="shared" si="0"/>
        <v>0</v>
      </c>
      <c r="F18" s="72"/>
    </row>
    <row r="19" spans="1:6" ht="21.75">
      <c r="A19" s="15"/>
      <c r="B19" s="15"/>
      <c r="C19" s="71"/>
      <c r="D19" s="8">
        <f>IFERROR(VLOOKUP(C19,'تفکیک حقوق از پایه سنوات'!P21:Q51,2,0),0)</f>
        <v>0</v>
      </c>
      <c r="E19" s="8">
        <f t="shared" si="0"/>
        <v>0</v>
      </c>
      <c r="F19" s="72"/>
    </row>
    <row r="20" spans="1:6" ht="21.75">
      <c r="A20" s="15"/>
      <c r="B20" s="15"/>
      <c r="C20" s="71"/>
      <c r="D20" s="8">
        <f>IFERROR(VLOOKUP(C20,'تفکیک حقوق از پایه سنوات'!P22:Q52,2,0),0)</f>
        <v>0</v>
      </c>
      <c r="E20" s="8">
        <f t="shared" si="0"/>
        <v>0</v>
      </c>
      <c r="F20" s="72"/>
    </row>
    <row r="21" spans="1:6" ht="21.75">
      <c r="A21" s="15"/>
      <c r="B21" s="15"/>
      <c r="C21" s="71"/>
      <c r="D21" s="8">
        <f>IFERROR(VLOOKUP(C21,'تفکیک حقوق از پایه سنوات'!P23:Q53,2,0),0)</f>
        <v>0</v>
      </c>
      <c r="E21" s="8">
        <f t="shared" si="0"/>
        <v>0</v>
      </c>
      <c r="F21" s="72"/>
    </row>
    <row r="22" spans="1:6" ht="21.75">
      <c r="A22" s="15"/>
      <c r="B22" s="15"/>
      <c r="C22" s="71"/>
      <c r="D22" s="8">
        <f>IFERROR(VLOOKUP(C22,'تفکیک حقوق از پایه سنوات'!P24:Q54,2,0),0)</f>
        <v>0</v>
      </c>
      <c r="E22" s="8">
        <f t="shared" si="0"/>
        <v>0</v>
      </c>
      <c r="F22" s="72"/>
    </row>
    <row r="23" spans="1:6" ht="21.75">
      <c r="A23" s="15"/>
      <c r="B23" s="15"/>
      <c r="C23" s="71"/>
      <c r="D23" s="8">
        <f>IFERROR(VLOOKUP(C23,'تفکیک حقوق از پایه سنوات'!P25:Q55,2,0),0)</f>
        <v>0</v>
      </c>
      <c r="E23" s="8">
        <f t="shared" si="0"/>
        <v>0</v>
      </c>
      <c r="F23" s="72"/>
    </row>
    <row r="24" spans="1:6" ht="21.75">
      <c r="A24" s="15"/>
      <c r="B24" s="15"/>
      <c r="C24" s="71"/>
      <c r="D24" s="8">
        <f>IFERROR(VLOOKUP(C24,'تفکیک حقوق از پایه سنوات'!P26:Q56,2,0),0)</f>
        <v>0</v>
      </c>
      <c r="E24" s="8">
        <f t="shared" si="0"/>
        <v>0</v>
      </c>
      <c r="F24" s="72"/>
    </row>
    <row r="25" spans="1:6" ht="21.75">
      <c r="A25" s="15"/>
      <c r="B25" s="15"/>
      <c r="C25" s="71"/>
      <c r="D25" s="8">
        <f>IFERROR(VLOOKUP(C25,'تفکیک حقوق از پایه سنوات'!P27:Q57,2,0),0)</f>
        <v>0</v>
      </c>
      <c r="E25" s="8">
        <f t="shared" si="0"/>
        <v>0</v>
      </c>
      <c r="F25" s="72"/>
    </row>
    <row r="26" spans="1:6" ht="21.75">
      <c r="A26" s="15"/>
      <c r="B26" s="15"/>
      <c r="C26" s="71"/>
      <c r="D26" s="8">
        <f>IFERROR(VLOOKUP(C26,'تفکیک حقوق از پایه سنوات'!P28:Q58,2,0),0)</f>
        <v>0</v>
      </c>
      <c r="E26" s="8">
        <f t="shared" si="0"/>
        <v>0</v>
      </c>
      <c r="F26" s="72"/>
    </row>
    <row r="27" spans="1:6" ht="21.75">
      <c r="A27" s="15"/>
      <c r="B27" s="15"/>
      <c r="C27" s="71"/>
      <c r="D27" s="8">
        <f>IFERROR(VLOOKUP(C27,'تفکیک حقوق از پایه سنوات'!P29:Q59,2,0),0)</f>
        <v>0</v>
      </c>
      <c r="E27" s="8">
        <f t="shared" si="0"/>
        <v>0</v>
      </c>
      <c r="F27" s="72"/>
    </row>
    <row r="28" spans="1:6" ht="21.75">
      <c r="A28" s="15"/>
      <c r="B28" s="15"/>
      <c r="C28" s="71"/>
      <c r="D28" s="8">
        <f>IFERROR(VLOOKUP(C28,'تفکیک حقوق از پایه سنوات'!P30:Q60,2,0),0)</f>
        <v>0</v>
      </c>
      <c r="E28" s="8">
        <f t="shared" si="0"/>
        <v>0</v>
      </c>
      <c r="F28" s="72"/>
    </row>
    <row r="29" spans="1:6" ht="21.75">
      <c r="A29" s="15"/>
      <c r="B29" s="15"/>
      <c r="C29" s="71"/>
      <c r="D29" s="8">
        <f>IFERROR(VLOOKUP(C29,'تفکیک حقوق از پایه سنوات'!P31:Q61,2,0),0)</f>
        <v>0</v>
      </c>
      <c r="E29" s="8">
        <f t="shared" si="0"/>
        <v>0</v>
      </c>
      <c r="F29" s="72"/>
    </row>
    <row r="30" spans="1:6" ht="21.75">
      <c r="A30" s="15"/>
      <c r="B30" s="15"/>
      <c r="C30" s="71"/>
      <c r="D30" s="8">
        <f>IFERROR(VLOOKUP(C30,'تفکیک حقوق از پایه سنوات'!P32:Q62,2,0),0)</f>
        <v>0</v>
      </c>
      <c r="E30" s="8">
        <f t="shared" si="0"/>
        <v>0</v>
      </c>
      <c r="F30" s="72"/>
    </row>
    <row r="31" spans="1:6" ht="21.75">
      <c r="A31" s="15"/>
      <c r="B31" s="15"/>
      <c r="C31" s="71"/>
      <c r="D31" s="8">
        <f>IFERROR(VLOOKUP(C31,'تفکیک حقوق از پایه سنوات'!P33:Q63,2,0),0)</f>
        <v>0</v>
      </c>
      <c r="E31" s="8">
        <f t="shared" si="0"/>
        <v>0</v>
      </c>
      <c r="F31" s="72"/>
    </row>
    <row r="32" spans="1:6" ht="21.75">
      <c r="A32" s="15"/>
      <c r="B32" s="15"/>
      <c r="C32" s="71"/>
      <c r="D32" s="8">
        <f>IFERROR(VLOOKUP(C32,'تفکیک حقوق از پایه سنوات'!P34:Q64,2,0),0)</f>
        <v>0</v>
      </c>
      <c r="E32" s="8">
        <f t="shared" si="0"/>
        <v>0</v>
      </c>
      <c r="F32" s="72"/>
    </row>
    <row r="33" spans="1:6" ht="21.75">
      <c r="A33" s="15"/>
      <c r="B33" s="15"/>
      <c r="C33" s="71"/>
      <c r="D33" s="8">
        <f>IFERROR(VLOOKUP(C33,'تفکیک حقوق از پایه سنوات'!P35:Q65,2,0),0)</f>
        <v>0</v>
      </c>
      <c r="E33" s="8">
        <f t="shared" si="0"/>
        <v>0</v>
      </c>
      <c r="F33" s="72"/>
    </row>
    <row r="34" spans="1:6" ht="21.75">
      <c r="A34" s="15"/>
      <c r="B34" s="15"/>
      <c r="C34" s="71"/>
      <c r="D34" s="8">
        <f>IFERROR(VLOOKUP(C34,'تفکیک حقوق از پایه سنوات'!P36:Q66,2,0),0)</f>
        <v>0</v>
      </c>
      <c r="E34" s="8">
        <f t="shared" si="0"/>
        <v>0</v>
      </c>
      <c r="F34" s="72"/>
    </row>
    <row r="35" spans="1:6" ht="21.75">
      <c r="A35" s="15"/>
      <c r="B35" s="15"/>
      <c r="C35" s="71"/>
      <c r="D35" s="8">
        <f>IFERROR(VLOOKUP(C35,'تفکیک حقوق از پایه سنوات'!P37:Q67,2,0),0)</f>
        <v>0</v>
      </c>
      <c r="E35" s="8">
        <f t="shared" si="0"/>
        <v>0</v>
      </c>
      <c r="F35" s="72"/>
    </row>
    <row r="36" spans="1:6" ht="21.75">
      <c r="A36" s="15"/>
      <c r="B36" s="15"/>
      <c r="C36" s="71"/>
      <c r="D36" s="8">
        <f>IFERROR(VLOOKUP(C36,'تفکیک حقوق از پایه سنوات'!P38:Q68,2,0),0)</f>
        <v>0</v>
      </c>
      <c r="E36" s="8">
        <f t="shared" si="0"/>
        <v>0</v>
      </c>
      <c r="F36" s="72"/>
    </row>
    <row r="37" spans="1:6" ht="21.75">
      <c r="A37" s="15"/>
      <c r="B37" s="15"/>
      <c r="C37" s="71"/>
      <c r="D37" s="8">
        <f>IFERROR(VLOOKUP(C37,'تفکیک حقوق از پایه سنوات'!P39:Q69,2,0),0)</f>
        <v>0</v>
      </c>
      <c r="E37" s="8">
        <f t="shared" si="0"/>
        <v>0</v>
      </c>
      <c r="F37" s="72"/>
    </row>
    <row r="38" spans="1:6" ht="21.75">
      <c r="A38" s="15"/>
      <c r="B38" s="15"/>
      <c r="C38" s="71"/>
      <c r="D38" s="8">
        <f>IFERROR(VLOOKUP(C38,'تفکیک حقوق از پایه سنوات'!P40:Q70,2,0),0)</f>
        <v>0</v>
      </c>
      <c r="E38" s="8">
        <f t="shared" si="0"/>
        <v>0</v>
      </c>
      <c r="F38" s="72"/>
    </row>
    <row r="39" spans="1:6" ht="21.75">
      <c r="A39" s="15"/>
      <c r="B39" s="15"/>
      <c r="C39" s="71"/>
      <c r="D39" s="8">
        <f>IFERROR(VLOOKUP(C39,'تفکیک حقوق از پایه سنوات'!P41:Q71,2,0),0)</f>
        <v>0</v>
      </c>
      <c r="E39" s="8">
        <f t="shared" si="0"/>
        <v>0</v>
      </c>
      <c r="F39" s="72"/>
    </row>
    <row r="40" spans="1:6" ht="21.75">
      <c r="A40" s="15"/>
      <c r="B40" s="15"/>
      <c r="C40" s="71"/>
      <c r="D40" s="8">
        <f>IFERROR(VLOOKUP(C40,'تفکیک حقوق از پایه سنوات'!P42:Q72,2,0),0)</f>
        <v>0</v>
      </c>
      <c r="E40" s="8">
        <f t="shared" si="0"/>
        <v>0</v>
      </c>
      <c r="F40" s="72"/>
    </row>
    <row r="41" spans="1:6" ht="21.75">
      <c r="A41" s="15"/>
      <c r="B41" s="15"/>
      <c r="C41" s="71"/>
      <c r="D41" s="8">
        <f>IFERROR(VLOOKUP(C41,'تفکیک حقوق از پایه سنوات'!P43:Q73,2,0),0)</f>
        <v>0</v>
      </c>
      <c r="E41" s="8">
        <f t="shared" si="0"/>
        <v>0</v>
      </c>
      <c r="F41" s="72"/>
    </row>
    <row r="42" spans="1:6" ht="21.75">
      <c r="A42" s="15"/>
      <c r="B42" s="15"/>
      <c r="C42" s="71"/>
      <c r="D42" s="8">
        <f>IFERROR(VLOOKUP(C42,'تفکیک حقوق از پایه سنوات'!P44:Q74,2,0),0)</f>
        <v>0</v>
      </c>
      <c r="E42" s="8">
        <f t="shared" si="0"/>
        <v>0</v>
      </c>
      <c r="F42" s="72"/>
    </row>
    <row r="43" spans="1:6" ht="21.75">
      <c r="A43" s="15"/>
      <c r="B43" s="15"/>
      <c r="C43" s="71"/>
      <c r="D43" s="8">
        <f>IFERROR(VLOOKUP(C43,'تفکیک حقوق از پایه سنوات'!P45:Q75,2,0),0)</f>
        <v>0</v>
      </c>
      <c r="E43" s="8">
        <f t="shared" si="0"/>
        <v>0</v>
      </c>
      <c r="F43" s="72"/>
    </row>
    <row r="44" spans="1:6" ht="21.75">
      <c r="A44" s="15"/>
      <c r="B44" s="15"/>
      <c r="C44" s="71"/>
      <c r="D44" s="8">
        <f>IFERROR(VLOOKUP(C44,'تفکیک حقوق از پایه سنوات'!P46:Q76,2,0),0)</f>
        <v>0</v>
      </c>
      <c r="E44" s="8">
        <f t="shared" si="0"/>
        <v>0</v>
      </c>
      <c r="F44" s="72"/>
    </row>
    <row r="45" spans="1:6" ht="21.75">
      <c r="A45" s="15"/>
      <c r="B45" s="15"/>
      <c r="C45" s="71"/>
      <c r="D45" s="8">
        <f>IFERROR(VLOOKUP(C45,'تفکیک حقوق از پایه سنوات'!P47:Q77,2,0),0)</f>
        <v>0</v>
      </c>
      <c r="E45" s="8">
        <f t="shared" si="0"/>
        <v>0</v>
      </c>
      <c r="F45" s="72"/>
    </row>
    <row r="46" spans="1:6" ht="21.75">
      <c r="A46" s="15"/>
      <c r="B46" s="15"/>
      <c r="C46" s="71"/>
      <c r="D46" s="8">
        <f>IFERROR(VLOOKUP(C46,'تفکیک حقوق از پایه سنوات'!P48:Q78,2,0),0)</f>
        <v>0</v>
      </c>
      <c r="E46" s="8">
        <f t="shared" si="0"/>
        <v>0</v>
      </c>
      <c r="F46" s="72"/>
    </row>
    <row r="47" spans="1:6" ht="21.75">
      <c r="A47" s="15"/>
      <c r="B47" s="15"/>
      <c r="C47" s="71"/>
      <c r="D47" s="8">
        <f>IFERROR(VLOOKUP(C47,'تفکیک حقوق از پایه سنوات'!P49:Q79,2,0),0)</f>
        <v>0</v>
      </c>
      <c r="E47" s="8">
        <f t="shared" si="0"/>
        <v>0</v>
      </c>
      <c r="F47" s="72"/>
    </row>
    <row r="48" spans="1:6" ht="21.75">
      <c r="A48" s="15"/>
      <c r="B48" s="15"/>
      <c r="C48" s="71"/>
      <c r="D48" s="8">
        <f>IFERROR(VLOOKUP(C48,'تفکیک حقوق از پایه سنوات'!P50:Q80,2,0),0)</f>
        <v>0</v>
      </c>
      <c r="E48" s="8">
        <f t="shared" si="0"/>
        <v>0</v>
      </c>
      <c r="F48" s="72"/>
    </row>
    <row r="49" spans="1:6" ht="21.75">
      <c r="A49" s="15"/>
      <c r="B49" s="15"/>
      <c r="C49" s="71"/>
      <c r="D49" s="8">
        <f>IFERROR(VLOOKUP(C49,'تفکیک حقوق از پایه سنوات'!P51:Q81,2,0),0)</f>
        <v>0</v>
      </c>
      <c r="E49" s="8">
        <f t="shared" si="0"/>
        <v>0</v>
      </c>
      <c r="F49" s="72"/>
    </row>
    <row r="50" spans="1:6" ht="21.75">
      <c r="A50" s="15"/>
      <c r="B50" s="15"/>
      <c r="C50" s="71"/>
      <c r="D50" s="8">
        <f>IFERROR(VLOOKUP(C50,'تفکیک حقوق از پایه سنوات'!P52:Q82,2,0),0)</f>
        <v>0</v>
      </c>
      <c r="E50" s="8">
        <f t="shared" si="0"/>
        <v>0</v>
      </c>
      <c r="F50" s="72"/>
    </row>
    <row r="51" spans="1:6" ht="21.75">
      <c r="A51" s="15"/>
      <c r="B51" s="15"/>
      <c r="C51" s="71"/>
      <c r="D51" s="8">
        <f>IFERROR(VLOOKUP(C51,'تفکیک حقوق از پایه سنوات'!P53:Q83,2,0),0)</f>
        <v>0</v>
      </c>
      <c r="E51" s="8">
        <f t="shared" si="0"/>
        <v>0</v>
      </c>
      <c r="F51" s="72"/>
    </row>
    <row r="52" spans="1:6" ht="21.75">
      <c r="A52" s="15"/>
      <c r="B52" s="15"/>
      <c r="C52" s="71"/>
      <c r="D52" s="8">
        <f>IFERROR(VLOOKUP(C52,'تفکیک حقوق از پایه سنوات'!P54:Q84,2,0),0)</f>
        <v>0</v>
      </c>
      <c r="E52" s="8">
        <f t="shared" si="0"/>
        <v>0</v>
      </c>
      <c r="F52" s="72"/>
    </row>
    <row r="53" spans="1:6" ht="21.75">
      <c r="A53" s="15"/>
      <c r="B53" s="15"/>
      <c r="C53" s="71"/>
      <c r="D53" s="8">
        <f>IFERROR(VLOOKUP(C53,'تفکیک حقوق از پایه سنوات'!P55:Q85,2,0),0)</f>
        <v>0</v>
      </c>
      <c r="E53" s="8">
        <f t="shared" si="0"/>
        <v>0</v>
      </c>
      <c r="F53" s="72"/>
    </row>
    <row r="54" spans="1:6" ht="21.75">
      <c r="A54" s="15"/>
      <c r="B54" s="15"/>
      <c r="C54" s="71"/>
      <c r="D54" s="8">
        <f>IFERROR(VLOOKUP(C54,'تفکیک حقوق از پایه سنوات'!P56:Q86,2,0),0)</f>
        <v>0</v>
      </c>
      <c r="E54" s="8">
        <f t="shared" si="0"/>
        <v>0</v>
      </c>
      <c r="F54" s="72"/>
    </row>
    <row r="55" spans="1:6" ht="21.75">
      <c r="A55" s="15"/>
      <c r="B55" s="15"/>
      <c r="C55" s="71"/>
      <c r="D55" s="8">
        <f>IFERROR(VLOOKUP(C55,'تفکیک حقوق از پایه سنوات'!P57:Q87,2,0),0)</f>
        <v>0</v>
      </c>
      <c r="E55" s="8">
        <f t="shared" si="0"/>
        <v>0</v>
      </c>
      <c r="F55" s="72"/>
    </row>
    <row r="56" spans="1:6" ht="21.75">
      <c r="A56" s="15"/>
      <c r="B56" s="15"/>
      <c r="C56" s="71"/>
      <c r="D56" s="8">
        <f>IFERROR(VLOOKUP(C56,'تفکیک حقوق از پایه سنوات'!P58:Q88,2,0),0)</f>
        <v>0</v>
      </c>
      <c r="E56" s="8">
        <f t="shared" si="0"/>
        <v>0</v>
      </c>
      <c r="F56" s="72"/>
    </row>
    <row r="57" spans="1:6" ht="21.75">
      <c r="A57" s="15"/>
      <c r="B57" s="15"/>
      <c r="C57" s="71"/>
      <c r="D57" s="8">
        <f>IFERROR(VLOOKUP(C57,'تفکیک حقوق از پایه سنوات'!P59:Q89,2,0),0)</f>
        <v>0</v>
      </c>
      <c r="E57" s="8">
        <f t="shared" si="0"/>
        <v>0</v>
      </c>
      <c r="F57" s="72"/>
    </row>
    <row r="58" spans="1:6" ht="21.75">
      <c r="A58" s="15"/>
      <c r="B58" s="15"/>
      <c r="C58" s="71"/>
      <c r="D58" s="8">
        <f>IFERROR(VLOOKUP(C58,'تفکیک حقوق از پایه سنوات'!P60:Q90,2,0),0)</f>
        <v>0</v>
      </c>
      <c r="E58" s="8">
        <f t="shared" si="0"/>
        <v>0</v>
      </c>
      <c r="F58" s="72"/>
    </row>
    <row r="59" spans="1:6" ht="21.75">
      <c r="A59" s="15"/>
      <c r="B59" s="15"/>
      <c r="C59" s="71"/>
      <c r="D59" s="8">
        <f>IFERROR(VLOOKUP(C59,'تفکیک حقوق از پایه سنوات'!P61:Q91,2,0),0)</f>
        <v>0</v>
      </c>
      <c r="E59" s="8">
        <f t="shared" si="0"/>
        <v>0</v>
      </c>
      <c r="F59" s="72"/>
    </row>
    <row r="60" spans="1:6" ht="21.75">
      <c r="A60" s="15"/>
      <c r="B60" s="15"/>
      <c r="C60" s="71"/>
      <c r="D60" s="8">
        <f>IFERROR(VLOOKUP(C60,'تفکیک حقوق از پایه سنوات'!P62:Q92,2,0),0)</f>
        <v>0</v>
      </c>
      <c r="E60" s="8">
        <f t="shared" si="0"/>
        <v>0</v>
      </c>
      <c r="F60" s="72"/>
    </row>
    <row r="61" spans="1:6" ht="21.75">
      <c r="A61" s="15"/>
      <c r="B61" s="15"/>
      <c r="C61" s="71"/>
      <c r="D61" s="8">
        <f>IFERROR(VLOOKUP(C61,'تفکیک حقوق از پایه سنوات'!P63:Q93,2,0),0)</f>
        <v>0</v>
      </c>
      <c r="E61" s="8">
        <f t="shared" si="0"/>
        <v>0</v>
      </c>
      <c r="F61" s="72"/>
    </row>
    <row r="62" spans="1:6" ht="21.75">
      <c r="A62" s="15"/>
      <c r="B62" s="15"/>
      <c r="C62" s="71"/>
      <c r="D62" s="8">
        <f>IFERROR(VLOOKUP(C62,'تفکیک حقوق از پایه سنوات'!P64:Q94,2,0),0)</f>
        <v>0</v>
      </c>
      <c r="E62" s="8">
        <f t="shared" si="0"/>
        <v>0</v>
      </c>
      <c r="F62" s="72"/>
    </row>
    <row r="63" spans="1:6" ht="21.75">
      <c r="A63" s="15"/>
      <c r="B63" s="15"/>
      <c r="C63" s="71"/>
      <c r="D63" s="8">
        <f>IFERROR(VLOOKUP(C63,'تفکیک حقوق از پایه سنوات'!P65:Q95,2,0),0)</f>
        <v>0</v>
      </c>
      <c r="E63" s="8">
        <f t="shared" si="0"/>
        <v>0</v>
      </c>
      <c r="F63" s="72"/>
    </row>
    <row r="64" spans="1:6" ht="21.75">
      <c r="A64" s="15"/>
      <c r="B64" s="15"/>
      <c r="C64" s="71"/>
      <c r="D64" s="8">
        <f>IFERROR(VLOOKUP(C64,'تفکیک حقوق از پایه سنوات'!P66:Q96,2,0),0)</f>
        <v>0</v>
      </c>
      <c r="E64" s="8">
        <f t="shared" si="0"/>
        <v>0</v>
      </c>
      <c r="F64" s="72"/>
    </row>
    <row r="65" spans="1:6" ht="21.75">
      <c r="A65" s="15"/>
      <c r="B65" s="15"/>
      <c r="C65" s="71"/>
      <c r="D65" s="8">
        <f>IFERROR(VLOOKUP(C65,'تفکیک حقوق از پایه سنوات'!P67:Q97,2,0),0)</f>
        <v>0</v>
      </c>
      <c r="E65" s="8">
        <f t="shared" si="0"/>
        <v>0</v>
      </c>
      <c r="F65" s="72"/>
    </row>
    <row r="66" spans="1:6" ht="21.75">
      <c r="A66" s="15"/>
      <c r="B66" s="15"/>
      <c r="C66" s="71"/>
      <c r="D66" s="8">
        <f>IFERROR(VLOOKUP(C66,'تفکیک حقوق از پایه سنوات'!P68:Q98,2,0),0)</f>
        <v>0</v>
      </c>
      <c r="E66" s="8">
        <f t="shared" si="0"/>
        <v>0</v>
      </c>
      <c r="F66" s="72"/>
    </row>
    <row r="67" spans="1:6" ht="21.75">
      <c r="A67" s="15"/>
      <c r="B67" s="15"/>
      <c r="C67" s="71"/>
      <c r="D67" s="8">
        <f>IFERROR(VLOOKUP(C67,'تفکیک حقوق از پایه سنوات'!P69:Q99,2,0),0)</f>
        <v>0</v>
      </c>
      <c r="E67" s="8">
        <f t="shared" si="0"/>
        <v>0</v>
      </c>
      <c r="F67" s="72"/>
    </row>
    <row r="68" spans="1:6" ht="21.75">
      <c r="A68" s="15"/>
      <c r="B68" s="15"/>
      <c r="C68" s="71"/>
      <c r="D68" s="8">
        <f>IFERROR(VLOOKUP(C68,'تفکیک حقوق از پایه سنوات'!P70:Q100,2,0),0)</f>
        <v>0</v>
      </c>
      <c r="E68" s="8">
        <f t="shared" ref="E68:E90" si="1">ROUND(IF(B68&gt;0,B68*1.22+230026,0),0)</f>
        <v>0</v>
      </c>
      <c r="F68" s="72"/>
    </row>
    <row r="69" spans="1:6" ht="21.75">
      <c r="A69" s="15"/>
      <c r="B69" s="15"/>
      <c r="C69" s="71"/>
      <c r="D69" s="8">
        <f>IFERROR(VLOOKUP(C69,'تفکیک حقوق از پایه سنوات'!P71:Q101,2,0),0)</f>
        <v>0</v>
      </c>
      <c r="E69" s="8">
        <f t="shared" si="1"/>
        <v>0</v>
      </c>
      <c r="F69" s="72"/>
    </row>
    <row r="70" spans="1:6" ht="21.75">
      <c r="A70" s="15"/>
      <c r="B70" s="15"/>
      <c r="C70" s="71"/>
      <c r="D70" s="8">
        <f>IFERROR(VLOOKUP(C70,'تفکیک حقوق از پایه سنوات'!P72:Q102,2,0),0)</f>
        <v>0</v>
      </c>
      <c r="E70" s="8">
        <f t="shared" si="1"/>
        <v>0</v>
      </c>
      <c r="F70" s="72"/>
    </row>
    <row r="71" spans="1:6" ht="21.75">
      <c r="A71" s="15"/>
      <c r="B71" s="15"/>
      <c r="C71" s="71"/>
      <c r="D71" s="8">
        <f>IFERROR(VLOOKUP(C71,'تفکیک حقوق از پایه سنوات'!P73:Q103,2,0),0)</f>
        <v>0</v>
      </c>
      <c r="E71" s="8">
        <f t="shared" si="1"/>
        <v>0</v>
      </c>
      <c r="F71" s="72"/>
    </row>
    <row r="72" spans="1:6" ht="21.75">
      <c r="A72" s="15"/>
      <c r="B72" s="15"/>
      <c r="C72" s="71"/>
      <c r="D72" s="8">
        <f>IFERROR(VLOOKUP(C72,'تفکیک حقوق از پایه سنوات'!P74:Q104,2,0),0)</f>
        <v>0</v>
      </c>
      <c r="E72" s="8">
        <f t="shared" si="1"/>
        <v>0</v>
      </c>
      <c r="F72" s="72"/>
    </row>
    <row r="73" spans="1:6" ht="21.75">
      <c r="A73" s="15"/>
      <c r="B73" s="15"/>
      <c r="C73" s="71"/>
      <c r="D73" s="8">
        <f>IFERROR(VLOOKUP(C73,'تفکیک حقوق از پایه سنوات'!P75:Q105,2,0),0)</f>
        <v>0</v>
      </c>
      <c r="E73" s="8">
        <f t="shared" si="1"/>
        <v>0</v>
      </c>
      <c r="F73" s="72"/>
    </row>
    <row r="74" spans="1:6" ht="21.75">
      <c r="A74" s="15"/>
      <c r="B74" s="15"/>
      <c r="C74" s="71"/>
      <c r="D74" s="8">
        <f>IFERROR(VLOOKUP(C74,'تفکیک حقوق از پایه سنوات'!P76:Q106,2,0),0)</f>
        <v>0</v>
      </c>
      <c r="E74" s="8">
        <f t="shared" si="1"/>
        <v>0</v>
      </c>
      <c r="F74" s="72"/>
    </row>
    <row r="75" spans="1:6" ht="21.75">
      <c r="A75" s="15"/>
      <c r="B75" s="15"/>
      <c r="C75" s="71"/>
      <c r="D75" s="8">
        <f>IFERROR(VLOOKUP(C75,'تفکیک حقوق از پایه سنوات'!P77:Q107,2,0),0)</f>
        <v>0</v>
      </c>
      <c r="E75" s="8">
        <f t="shared" si="1"/>
        <v>0</v>
      </c>
      <c r="F75" s="72"/>
    </row>
    <row r="76" spans="1:6" ht="21.75">
      <c r="A76" s="15"/>
      <c r="B76" s="15"/>
      <c r="C76" s="71"/>
      <c r="D76" s="8">
        <f>IFERROR(VLOOKUP(C76,'تفکیک حقوق از پایه سنوات'!P78:Q108,2,0),0)</f>
        <v>0</v>
      </c>
      <c r="E76" s="8">
        <f t="shared" si="1"/>
        <v>0</v>
      </c>
      <c r="F76" s="72"/>
    </row>
    <row r="77" spans="1:6" ht="21.75">
      <c r="A77" s="15"/>
      <c r="B77" s="15"/>
      <c r="C77" s="71"/>
      <c r="D77" s="8">
        <f>IFERROR(VLOOKUP(C77,'تفکیک حقوق از پایه سنوات'!P79:Q109,2,0),0)</f>
        <v>0</v>
      </c>
      <c r="E77" s="8">
        <f t="shared" si="1"/>
        <v>0</v>
      </c>
      <c r="F77" s="72"/>
    </row>
    <row r="78" spans="1:6" ht="21.75">
      <c r="A78" s="15"/>
      <c r="B78" s="15"/>
      <c r="C78" s="71"/>
      <c r="D78" s="8">
        <f>IFERROR(VLOOKUP(C78,'تفکیک حقوق از پایه سنوات'!P80:Q110,2,0),0)</f>
        <v>0</v>
      </c>
      <c r="E78" s="8">
        <f t="shared" si="1"/>
        <v>0</v>
      </c>
      <c r="F78" s="72"/>
    </row>
    <row r="79" spans="1:6" ht="21.75">
      <c r="A79" s="15"/>
      <c r="B79" s="15"/>
      <c r="C79" s="71"/>
      <c r="D79" s="8">
        <f>IFERROR(VLOOKUP(C79,'تفکیک حقوق از پایه سنوات'!P81:Q111,2,0),0)</f>
        <v>0</v>
      </c>
      <c r="E79" s="8">
        <f t="shared" si="1"/>
        <v>0</v>
      </c>
      <c r="F79" s="72"/>
    </row>
    <row r="80" spans="1:6" ht="21.75">
      <c r="A80" s="15"/>
      <c r="B80" s="15"/>
      <c r="C80" s="71"/>
      <c r="D80" s="8">
        <f>IFERROR(VLOOKUP(C80,'تفکیک حقوق از پایه سنوات'!P82:Q112,2,0),0)</f>
        <v>0</v>
      </c>
      <c r="E80" s="8">
        <f t="shared" si="1"/>
        <v>0</v>
      </c>
      <c r="F80" s="72"/>
    </row>
    <row r="81" spans="1:6" ht="21.75">
      <c r="A81" s="15"/>
      <c r="B81" s="15"/>
      <c r="C81" s="71"/>
      <c r="D81" s="8">
        <f>IFERROR(VLOOKUP(C81,'تفکیک حقوق از پایه سنوات'!P83:Q113,2,0),0)</f>
        <v>0</v>
      </c>
      <c r="E81" s="8">
        <f t="shared" si="1"/>
        <v>0</v>
      </c>
      <c r="F81" s="72"/>
    </row>
    <row r="82" spans="1:6" ht="21.75">
      <c r="A82" s="15"/>
      <c r="B82" s="15"/>
      <c r="C82" s="71"/>
      <c r="D82" s="8">
        <f>IFERROR(VLOOKUP(C82,'تفکیک حقوق از پایه سنوات'!P84:Q114,2,0),0)</f>
        <v>0</v>
      </c>
      <c r="E82" s="8">
        <f t="shared" si="1"/>
        <v>0</v>
      </c>
      <c r="F82" s="72"/>
    </row>
    <row r="83" spans="1:6" ht="21.75">
      <c r="A83" s="15"/>
      <c r="B83" s="15"/>
      <c r="C83" s="71"/>
      <c r="D83" s="8">
        <f>IFERROR(VLOOKUP(C83,'تفکیک حقوق از پایه سنوات'!P85:Q115,2,0),0)</f>
        <v>0</v>
      </c>
      <c r="E83" s="8">
        <f t="shared" si="1"/>
        <v>0</v>
      </c>
      <c r="F83" s="72"/>
    </row>
    <row r="84" spans="1:6" ht="21.75">
      <c r="A84" s="15"/>
      <c r="B84" s="15"/>
      <c r="C84" s="71"/>
      <c r="D84" s="8">
        <f>IFERROR(VLOOKUP(C84,'تفکیک حقوق از پایه سنوات'!P86:Q116,2,0),0)</f>
        <v>0</v>
      </c>
      <c r="E84" s="8">
        <f t="shared" si="1"/>
        <v>0</v>
      </c>
      <c r="F84" s="72"/>
    </row>
    <row r="85" spans="1:6" ht="21.75">
      <c r="A85" s="15"/>
      <c r="B85" s="15"/>
      <c r="C85" s="71"/>
      <c r="D85" s="8">
        <f>IFERROR(VLOOKUP(C85,'تفکیک حقوق از پایه سنوات'!P87:Q117,2,0),0)</f>
        <v>0</v>
      </c>
      <c r="E85" s="8">
        <f t="shared" si="1"/>
        <v>0</v>
      </c>
      <c r="F85" s="72"/>
    </row>
    <row r="86" spans="1:6" ht="21.75">
      <c r="A86" s="15"/>
      <c r="B86" s="15"/>
      <c r="C86" s="71"/>
      <c r="D86" s="8">
        <f>IFERROR(VLOOKUP(C86,'تفکیک حقوق از پایه سنوات'!P88:Q118,2,0),0)</f>
        <v>0</v>
      </c>
      <c r="E86" s="8">
        <f t="shared" si="1"/>
        <v>0</v>
      </c>
      <c r="F86" s="72"/>
    </row>
    <row r="87" spans="1:6" ht="21.75">
      <c r="A87" s="15"/>
      <c r="B87" s="15"/>
      <c r="C87" s="71"/>
      <c r="D87" s="8">
        <f>IFERROR(VLOOKUP(C87,'تفکیک حقوق از پایه سنوات'!P89:Q119,2,0),0)</f>
        <v>0</v>
      </c>
      <c r="E87" s="8">
        <f t="shared" si="1"/>
        <v>0</v>
      </c>
      <c r="F87" s="72"/>
    </row>
    <row r="88" spans="1:6" ht="21.75">
      <c r="A88" s="15"/>
      <c r="B88" s="15"/>
      <c r="C88" s="71"/>
      <c r="D88" s="8">
        <f>IFERROR(VLOOKUP(C88,'تفکیک حقوق از پایه سنوات'!P90:Q120,2,0),0)</f>
        <v>0</v>
      </c>
      <c r="E88" s="8">
        <f t="shared" si="1"/>
        <v>0</v>
      </c>
      <c r="F88" s="72"/>
    </row>
    <row r="89" spans="1:6" ht="21.75">
      <c r="A89" s="15"/>
      <c r="B89" s="15"/>
      <c r="C89" s="71"/>
      <c r="D89" s="8">
        <f>IFERROR(VLOOKUP(C89,'تفکیک حقوق از پایه سنوات'!P91:Q121,2,0),0)</f>
        <v>0</v>
      </c>
      <c r="E89" s="8">
        <f t="shared" si="1"/>
        <v>0</v>
      </c>
      <c r="F89" s="72"/>
    </row>
    <row r="90" spans="1:6" ht="21.75">
      <c r="A90" s="15"/>
      <c r="B90" s="15"/>
      <c r="C90" s="71"/>
      <c r="D90" s="8">
        <f>IFERROR(VLOOKUP(C90,'تفکیک حقوق از پایه سنوات'!P92:Q122,2,0),0)</f>
        <v>0</v>
      </c>
      <c r="E90" s="8">
        <f t="shared" si="1"/>
        <v>0</v>
      </c>
      <c r="F90" s="72"/>
    </row>
  </sheetData>
  <mergeCells count="1">
    <mergeCell ref="A1:F1"/>
  </mergeCell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AK36"/>
  <sheetViews>
    <sheetView rightToLeft="1" zoomScaleNormal="100" zoomScaleSheetLayoutView="100" workbookViewId="0">
      <selection activeCell="C3" sqref="C3"/>
    </sheetView>
  </sheetViews>
  <sheetFormatPr defaultColWidth="10" defaultRowHeight="20.25"/>
  <cols>
    <col min="1" max="1" width="6.42578125" style="1" customWidth="1"/>
    <col min="2" max="2" width="10.140625" style="1" customWidth="1"/>
    <col min="3" max="3" width="13" style="1" bestFit="1" customWidth="1"/>
    <col min="4" max="4" width="12.7109375" style="1" customWidth="1"/>
    <col min="5" max="5" width="10.42578125" style="5" customWidth="1"/>
    <col min="6" max="6" width="12.7109375" style="1" customWidth="1"/>
    <col min="7" max="7" width="9.28515625" style="5" customWidth="1"/>
    <col min="8" max="8" width="13.7109375" style="5" customWidth="1"/>
    <col min="9" max="9" width="19.7109375" style="1" bestFit="1" customWidth="1"/>
    <col min="10" max="10" width="10.5703125" style="1" bestFit="1" customWidth="1"/>
    <col min="11" max="11" width="9.5703125" style="1" bestFit="1" customWidth="1"/>
    <col min="12" max="12" width="14.7109375" style="1" customWidth="1"/>
    <col min="13" max="13" width="12.42578125" style="1" bestFit="1" customWidth="1"/>
    <col min="14" max="14" width="14.42578125" style="1" bestFit="1" customWidth="1"/>
    <col min="15" max="15" width="13.7109375" style="1" bestFit="1" customWidth="1"/>
    <col min="16" max="16" width="11.42578125" style="1" customWidth="1"/>
    <col min="17" max="17" width="16.42578125" style="1" customWidth="1"/>
    <col min="18" max="18" width="12.85546875" style="1" bestFit="1" customWidth="1"/>
    <col min="19" max="19" width="10.28515625" style="1" bestFit="1" customWidth="1"/>
    <col min="20" max="20" width="17.85546875" style="1" customWidth="1"/>
    <col min="21" max="21" width="12" style="1" customWidth="1"/>
    <col min="22" max="22" width="12.28515625" style="1" customWidth="1"/>
    <col min="23" max="23" width="10.85546875" style="1" customWidth="1"/>
    <col min="24" max="24" width="16.5703125" style="1" customWidth="1"/>
    <col min="25" max="25" width="20.42578125" style="1" customWidth="1"/>
    <col min="26" max="26" width="14.140625" style="1" customWidth="1"/>
    <col min="27" max="27" width="14.85546875" style="1" customWidth="1"/>
    <col min="28" max="28" width="15.28515625" style="1" bestFit="1" customWidth="1"/>
    <col min="29" max="29" width="18.42578125" style="1" bestFit="1" customWidth="1"/>
    <col min="30" max="30" width="12.42578125" style="1" bestFit="1" customWidth="1"/>
    <col min="31" max="31" width="12.85546875" style="1" bestFit="1" customWidth="1"/>
    <col min="32" max="32" width="11.42578125" style="1" bestFit="1" customWidth="1"/>
    <col min="33" max="33" width="13" style="1" bestFit="1" customWidth="1"/>
    <col min="34" max="34" width="13.5703125" style="45" bestFit="1" customWidth="1"/>
    <col min="35" max="35" width="18.5703125" style="1" customWidth="1"/>
    <col min="36" max="36" width="22.28515625" style="1" bestFit="1" customWidth="1"/>
    <col min="37" max="37" width="14.140625" style="1" bestFit="1" customWidth="1"/>
    <col min="38" max="16384" width="10" style="1"/>
  </cols>
  <sheetData>
    <row r="1" spans="1:37">
      <c r="B1" s="1" t="s">
        <v>61</v>
      </c>
    </row>
    <row r="2" spans="1:37" s="5" customFormat="1" ht="65.25">
      <c r="A2" s="11" t="s">
        <v>0</v>
      </c>
      <c r="B2" s="11" t="s">
        <v>28</v>
      </c>
      <c r="C2" s="2" t="s">
        <v>23</v>
      </c>
      <c r="D2" s="2" t="s">
        <v>25</v>
      </c>
      <c r="E2" s="2" t="s">
        <v>58</v>
      </c>
      <c r="F2" s="2" t="s">
        <v>29</v>
      </c>
      <c r="G2" s="2" t="s">
        <v>1</v>
      </c>
      <c r="H2" s="2" t="s">
        <v>30</v>
      </c>
      <c r="I2" s="2" t="s">
        <v>31</v>
      </c>
      <c r="J2" s="2" t="s">
        <v>60</v>
      </c>
      <c r="K2" s="2" t="s">
        <v>59</v>
      </c>
      <c r="L2" s="2" t="s">
        <v>24</v>
      </c>
      <c r="M2" s="2" t="s">
        <v>2</v>
      </c>
      <c r="N2" s="2" t="s">
        <v>37</v>
      </c>
      <c r="O2" s="2" t="s">
        <v>36</v>
      </c>
      <c r="P2" s="2" t="s">
        <v>18</v>
      </c>
      <c r="Q2" s="2" t="s">
        <v>19</v>
      </c>
      <c r="R2" s="2" t="s">
        <v>17</v>
      </c>
      <c r="S2" s="2" t="s">
        <v>22</v>
      </c>
      <c r="T2" s="2" t="s">
        <v>16</v>
      </c>
      <c r="U2" s="2" t="s">
        <v>20</v>
      </c>
      <c r="V2" s="2" t="s">
        <v>21</v>
      </c>
      <c r="W2" s="3" t="s">
        <v>15</v>
      </c>
      <c r="X2" s="2" t="s">
        <v>10</v>
      </c>
      <c r="Y2" s="2" t="s">
        <v>11</v>
      </c>
      <c r="Z2" s="2" t="s">
        <v>12</v>
      </c>
      <c r="AA2" s="2" t="s">
        <v>13</v>
      </c>
      <c r="AB2" s="4" t="s">
        <v>14</v>
      </c>
      <c r="AC2" s="4" t="s">
        <v>27</v>
      </c>
      <c r="AD2" s="4" t="s">
        <v>6</v>
      </c>
      <c r="AE2" s="4" t="s">
        <v>7</v>
      </c>
      <c r="AF2" s="4" t="s">
        <v>8</v>
      </c>
      <c r="AG2" s="4" t="s">
        <v>9</v>
      </c>
      <c r="AH2" s="46" t="s">
        <v>3</v>
      </c>
      <c r="AI2" s="4" t="s">
        <v>4</v>
      </c>
      <c r="AJ2" s="2" t="s">
        <v>5</v>
      </c>
      <c r="AK2" s="2" t="s">
        <v>34</v>
      </c>
    </row>
    <row r="3" spans="1:37" s="5" customFormat="1" ht="21.75" customHeight="1">
      <c r="A3" s="56">
        <v>1</v>
      </c>
      <c r="B3" s="56">
        <v>0</v>
      </c>
      <c r="C3" s="55" t="str">
        <f>'اطلاعات سال قبل '!A3</f>
        <v>رسول رضایی</v>
      </c>
      <c r="D3" s="57">
        <f>'اطلاعات سال قبل '!E3</f>
        <v>2670026</v>
      </c>
      <c r="E3" s="57">
        <f>'اطلاعات سال قبل '!D3</f>
        <v>155400</v>
      </c>
      <c r="F3" s="57">
        <f>D3+E3</f>
        <v>2825426</v>
      </c>
      <c r="G3" s="58">
        <v>31</v>
      </c>
      <c r="H3" s="57">
        <f>D3*G3</f>
        <v>82770806</v>
      </c>
      <c r="I3" s="57">
        <f>F3*G3</f>
        <v>87588206</v>
      </c>
      <c r="J3" s="58">
        <v>1</v>
      </c>
      <c r="K3" s="57">
        <f t="shared" ref="K3:K17" si="0">ROUND(IF(J3=1,5000000*G3/D$19,0),0)</f>
        <v>5000000</v>
      </c>
      <c r="L3" s="57">
        <f>'اطلاعات سال قبل '!F3</f>
        <v>1</v>
      </c>
      <c r="M3" s="57">
        <f t="shared" ref="M3:M17" si="1">ROUND(L3*2388728*3,0)*G3/D$19</f>
        <v>7166184</v>
      </c>
      <c r="N3" s="57">
        <f t="shared" ref="N3:N17" si="2">ROUND(IF(G3&gt;0,9000000*G3/D$19,0),0)</f>
        <v>9000000</v>
      </c>
      <c r="O3" s="57">
        <f t="shared" ref="O3:O17" si="3">ROUND(IF(G3&gt;0,14000000*G3/D$19,0),0)</f>
        <v>14000000</v>
      </c>
      <c r="P3" s="57">
        <f t="shared" ref="P3:P17" si="4">IF(((F3*30*2)/365)*B3&lt;((1769428*30*3)/365)*B3,((F3*30*2)/365)*B3,((1769428*30*3)/365)*B3)</f>
        <v>0</v>
      </c>
      <c r="Q3" s="57">
        <f>IF(AND(B3&gt;0,P3&gt;120000000),(P3-120000000)*10%,0)</f>
        <v>0</v>
      </c>
      <c r="R3" s="57">
        <f t="shared" ref="R3:R17" si="5">F3*30*B3/365</f>
        <v>0</v>
      </c>
      <c r="S3" s="58">
        <v>10000000</v>
      </c>
      <c r="T3" s="58">
        <v>20000000</v>
      </c>
      <c r="U3" s="58">
        <v>200000000</v>
      </c>
      <c r="V3" s="58">
        <v>150000000</v>
      </c>
      <c r="W3" s="58">
        <v>10000000</v>
      </c>
      <c r="X3" s="59">
        <f>I3+M3+N3+K3+O3</f>
        <v>122754390</v>
      </c>
      <c r="Y3" s="59">
        <f>X3+S3+T3+U3</f>
        <v>352754390</v>
      </c>
      <c r="Z3" s="59">
        <f>N3+O3+K3</f>
        <v>28000000</v>
      </c>
      <c r="AA3" s="59">
        <f>IF(I3+K3+N3+O3+U3+S3&lt;2388728*G3*7,I3+N3+O3+U3+S3,G3*2388728*7)</f>
        <v>320588206</v>
      </c>
      <c r="AB3" s="59">
        <f t="shared" ref="AB3:AB17" si="6">I3+U3+S3-V3+M3+O3+K3+N3-AD3</f>
        <v>160313216</v>
      </c>
      <c r="AC3" s="59">
        <f>I3+M3+N3+T3+U3+S3+O3+K3</f>
        <v>352754390</v>
      </c>
      <c r="AD3" s="59">
        <f t="shared" ref="AD3:AD17" si="7">ROUNDDOWN(AA3*0.07,0)</f>
        <v>22441174</v>
      </c>
      <c r="AE3" s="59">
        <f t="shared" ref="AE3:AE17" si="8">ROUNDUP(AA3*0.2,0)</f>
        <v>64117642</v>
      </c>
      <c r="AF3" s="59">
        <f t="shared" ref="AF3:AF17" si="9">ROUNDUP(AA3*0.03,0)</f>
        <v>9617647</v>
      </c>
      <c r="AG3" s="59">
        <f>AD3+AE3+AF3</f>
        <v>96176463</v>
      </c>
      <c r="AH3" s="60">
        <f>ROUND(IFERROR(IF(AB3&lt;=120000000,0,IF(AND(AB3&gt;120000000,AB3&lt;140000001),(AB3-120000000)*0.1,IF(AND(AB3&gt;=140000001,AB3&lt;230000001),(165000000-120000000)*0.1+(AB3-165000000)*0.15,IF(AND(AB3&gt;230000001,AB3&lt;340000001),(165000000-120000000)*0.1+(270000000-165000000)*0.15+(AB3-270000000)*0.2,(165000000-120000000)*0.1+(270000000-165000000)*0.15+(400000000-270000000)*0.2+(AB3-400000000)*0.3)))),0),0)</f>
        <v>3796982</v>
      </c>
      <c r="AI3" s="59">
        <f>AH3+AD3+W3+V3</f>
        <v>186238156</v>
      </c>
      <c r="AJ3" s="57">
        <f>AC3+P3-Q3+R3-AI3</f>
        <v>166516234</v>
      </c>
      <c r="AK3" s="61">
        <f>IF(F3&gt;0,120000000+AD3+V3,0)</f>
        <v>292441174</v>
      </c>
    </row>
    <row r="4" spans="1:37" s="5" customFormat="1" ht="24.95" customHeight="1">
      <c r="A4" s="56">
        <v>2</v>
      </c>
      <c r="B4" s="56"/>
      <c r="C4" s="55" t="str">
        <f>'اطلاعات سال قبل '!A4</f>
        <v>آرمین علیزاده</v>
      </c>
      <c r="D4" s="57">
        <f>'اطلاعات سال قبل '!E4</f>
        <v>6330026</v>
      </c>
      <c r="E4" s="57">
        <f>'اطلاعات سال قبل '!D4</f>
        <v>70000</v>
      </c>
      <c r="F4" s="57">
        <f t="shared" ref="F4:F17" si="10">D4+E4</f>
        <v>6400026</v>
      </c>
      <c r="G4" s="58">
        <v>31</v>
      </c>
      <c r="H4" s="57">
        <f t="shared" ref="H4:H7" si="11">D4*G4</f>
        <v>196230806</v>
      </c>
      <c r="I4" s="57">
        <f t="shared" ref="I4:I7" si="12">F4*G4</f>
        <v>198400806</v>
      </c>
      <c r="J4" s="58"/>
      <c r="K4" s="57">
        <f t="shared" si="0"/>
        <v>0</v>
      </c>
      <c r="L4" s="57">
        <f>'اطلاعات سال قبل '!F4</f>
        <v>2</v>
      </c>
      <c r="M4" s="57">
        <f t="shared" si="1"/>
        <v>14332368</v>
      </c>
      <c r="N4" s="57">
        <f t="shared" si="2"/>
        <v>9000000</v>
      </c>
      <c r="O4" s="57">
        <f t="shared" si="3"/>
        <v>14000000</v>
      </c>
      <c r="P4" s="57">
        <f t="shared" si="4"/>
        <v>0</v>
      </c>
      <c r="Q4" s="57">
        <f t="shared" ref="Q4:Q17" si="13">IF(AND(B4&gt;0,P4&gt;120000000),(P4-120000000)*10%,0)</f>
        <v>0</v>
      </c>
      <c r="R4" s="57">
        <f t="shared" si="5"/>
        <v>0</v>
      </c>
      <c r="S4" s="58"/>
      <c r="T4" s="58"/>
      <c r="U4" s="58"/>
      <c r="V4" s="58"/>
      <c r="W4" s="58"/>
      <c r="X4" s="59">
        <f t="shared" ref="X4:X17" si="14">I4+M4+N4+K4+O4</f>
        <v>235733174</v>
      </c>
      <c r="Y4" s="59">
        <f t="shared" ref="Y4:Y17" si="15">X4+S4+T4+U4</f>
        <v>235733174</v>
      </c>
      <c r="Z4" s="59">
        <f t="shared" ref="Z4:Z17" si="16">N4+O4+K4</f>
        <v>23000000</v>
      </c>
      <c r="AA4" s="59">
        <f t="shared" ref="AA4:AA17" si="17">IF(I4+K4+N4+O4+U4+S4&lt;2388728*G4*7,I4+N4+O4+U4+S4,G4*2388728*7)</f>
        <v>221400806</v>
      </c>
      <c r="AB4" s="59">
        <f t="shared" si="6"/>
        <v>220235118</v>
      </c>
      <c r="AC4" s="59">
        <f t="shared" ref="AC4:AC17" si="18">I4+M4+N4+T4+U4+S4+O4+K4</f>
        <v>235733174</v>
      </c>
      <c r="AD4" s="59">
        <f t="shared" si="7"/>
        <v>15498056</v>
      </c>
      <c r="AE4" s="59">
        <f t="shared" si="8"/>
        <v>44280162</v>
      </c>
      <c r="AF4" s="59">
        <f t="shared" si="9"/>
        <v>6642025</v>
      </c>
      <c r="AG4" s="59">
        <f t="shared" ref="AG4:AG9" si="19">AD4+AE4+AF4</f>
        <v>66420243</v>
      </c>
      <c r="AH4" s="60">
        <f t="shared" ref="AH4:AH17" si="20">ROUND(IFERROR(IF(AB4&lt;=120000000,0,IF(AND(AB4&gt;120000000,AB4&lt;140000001),(AB4-120000000)*0.1,IF(AND(AB4&gt;=140000001,AB4&lt;230000001),(165000000-120000000)*0.1+(AB4-165000000)*0.15,IF(AND(AB4&gt;230000001,AB4&lt;340000001),(165000000-120000000)*0.1+(270000000-165000000)*0.15+(AB4-270000000)*0.2,(165000000-120000000)*0.1+(270000000-165000000)*0.15+(400000000-270000000)*0.2+(AB4-400000000)*0.3)))),0),0)</f>
        <v>12785268</v>
      </c>
      <c r="AI4" s="59">
        <f t="shared" ref="AI4:AI17" si="21">AH4+AD4+W4+V4</f>
        <v>28283324</v>
      </c>
      <c r="AJ4" s="57">
        <f t="shared" ref="AJ4:AJ17" si="22">AC4+P4-Q4+R4-AI4</f>
        <v>207449850</v>
      </c>
      <c r="AK4" s="61">
        <f t="shared" ref="AK4:AK17" si="23">IF(F4&gt;0,120000000+AD4+V4,0)</f>
        <v>135498056</v>
      </c>
    </row>
    <row r="5" spans="1:37" s="5" customFormat="1" ht="22.5" customHeight="1">
      <c r="A5" s="56">
        <v>3</v>
      </c>
      <c r="B5" s="56"/>
      <c r="C5" s="55">
        <f>'اطلاعات سال قبل '!A5</f>
        <v>0</v>
      </c>
      <c r="D5" s="57">
        <f>'اطلاعات سال قبل '!E5</f>
        <v>0</v>
      </c>
      <c r="E5" s="57">
        <f>'اطلاعات سال قبل '!D5</f>
        <v>0</v>
      </c>
      <c r="F5" s="57">
        <f t="shared" si="10"/>
        <v>0</v>
      </c>
      <c r="G5" s="58"/>
      <c r="H5" s="57">
        <f t="shared" si="11"/>
        <v>0</v>
      </c>
      <c r="I5" s="57">
        <f t="shared" si="12"/>
        <v>0</v>
      </c>
      <c r="J5" s="58"/>
      <c r="K5" s="57">
        <f t="shared" si="0"/>
        <v>0</v>
      </c>
      <c r="L5" s="57">
        <f>'اطلاعات سال قبل '!F5</f>
        <v>0</v>
      </c>
      <c r="M5" s="57">
        <f t="shared" si="1"/>
        <v>0</v>
      </c>
      <c r="N5" s="57">
        <f t="shared" si="2"/>
        <v>0</v>
      </c>
      <c r="O5" s="57">
        <f t="shared" si="3"/>
        <v>0</v>
      </c>
      <c r="P5" s="57">
        <f t="shared" si="4"/>
        <v>0</v>
      </c>
      <c r="Q5" s="57">
        <f t="shared" si="13"/>
        <v>0</v>
      </c>
      <c r="R5" s="57">
        <f t="shared" si="5"/>
        <v>0</v>
      </c>
      <c r="S5" s="58"/>
      <c r="T5" s="58"/>
      <c r="U5" s="58"/>
      <c r="V5" s="58"/>
      <c r="W5" s="58"/>
      <c r="X5" s="59">
        <f t="shared" si="14"/>
        <v>0</v>
      </c>
      <c r="Y5" s="59">
        <f t="shared" si="15"/>
        <v>0</v>
      </c>
      <c r="Z5" s="59">
        <f t="shared" si="16"/>
        <v>0</v>
      </c>
      <c r="AA5" s="59">
        <f t="shared" si="17"/>
        <v>0</v>
      </c>
      <c r="AB5" s="59">
        <f t="shared" si="6"/>
        <v>0</v>
      </c>
      <c r="AC5" s="59">
        <f t="shared" si="18"/>
        <v>0</v>
      </c>
      <c r="AD5" s="59">
        <f t="shared" si="7"/>
        <v>0</v>
      </c>
      <c r="AE5" s="59">
        <f t="shared" si="8"/>
        <v>0</v>
      </c>
      <c r="AF5" s="59">
        <f t="shared" si="9"/>
        <v>0</v>
      </c>
      <c r="AG5" s="59">
        <f t="shared" si="19"/>
        <v>0</v>
      </c>
      <c r="AH5" s="60">
        <f t="shared" si="20"/>
        <v>0</v>
      </c>
      <c r="AI5" s="59">
        <f t="shared" si="21"/>
        <v>0</v>
      </c>
      <c r="AJ5" s="57">
        <f t="shared" si="22"/>
        <v>0</v>
      </c>
      <c r="AK5" s="61">
        <f t="shared" si="23"/>
        <v>0</v>
      </c>
    </row>
    <row r="6" spans="1:37" s="5" customFormat="1">
      <c r="A6" s="56">
        <v>4</v>
      </c>
      <c r="B6" s="56"/>
      <c r="C6" s="55">
        <f>'اطلاعات سال قبل '!A6</f>
        <v>0</v>
      </c>
      <c r="D6" s="57">
        <f>'اطلاعات سال قبل '!E6</f>
        <v>0</v>
      </c>
      <c r="E6" s="57">
        <f>'اطلاعات سال قبل '!D6</f>
        <v>0</v>
      </c>
      <c r="F6" s="57">
        <f t="shared" si="10"/>
        <v>0</v>
      </c>
      <c r="G6" s="58"/>
      <c r="H6" s="57">
        <f t="shared" si="11"/>
        <v>0</v>
      </c>
      <c r="I6" s="57">
        <f t="shared" si="12"/>
        <v>0</v>
      </c>
      <c r="J6" s="58"/>
      <c r="K6" s="57">
        <f t="shared" si="0"/>
        <v>0</v>
      </c>
      <c r="L6" s="57">
        <f>'اطلاعات سال قبل '!F6</f>
        <v>0</v>
      </c>
      <c r="M6" s="57">
        <f t="shared" si="1"/>
        <v>0</v>
      </c>
      <c r="N6" s="57">
        <f t="shared" si="2"/>
        <v>0</v>
      </c>
      <c r="O6" s="57">
        <f t="shared" si="3"/>
        <v>0</v>
      </c>
      <c r="P6" s="57">
        <f t="shared" si="4"/>
        <v>0</v>
      </c>
      <c r="Q6" s="57">
        <f t="shared" si="13"/>
        <v>0</v>
      </c>
      <c r="R6" s="57">
        <f t="shared" si="5"/>
        <v>0</v>
      </c>
      <c r="S6" s="58"/>
      <c r="T6" s="58"/>
      <c r="U6" s="58"/>
      <c r="V6" s="58"/>
      <c r="W6" s="58"/>
      <c r="X6" s="59">
        <f t="shared" si="14"/>
        <v>0</v>
      </c>
      <c r="Y6" s="59">
        <f t="shared" si="15"/>
        <v>0</v>
      </c>
      <c r="Z6" s="59">
        <f t="shared" si="16"/>
        <v>0</v>
      </c>
      <c r="AA6" s="59">
        <f t="shared" si="17"/>
        <v>0</v>
      </c>
      <c r="AB6" s="59">
        <f t="shared" si="6"/>
        <v>0</v>
      </c>
      <c r="AC6" s="59">
        <f t="shared" si="18"/>
        <v>0</v>
      </c>
      <c r="AD6" s="59">
        <f t="shared" si="7"/>
        <v>0</v>
      </c>
      <c r="AE6" s="59">
        <f t="shared" si="8"/>
        <v>0</v>
      </c>
      <c r="AF6" s="59">
        <f t="shared" si="9"/>
        <v>0</v>
      </c>
      <c r="AG6" s="59">
        <f t="shared" si="19"/>
        <v>0</v>
      </c>
      <c r="AH6" s="60">
        <f t="shared" si="20"/>
        <v>0</v>
      </c>
      <c r="AI6" s="59">
        <f t="shared" si="21"/>
        <v>0</v>
      </c>
      <c r="AJ6" s="57">
        <f t="shared" si="22"/>
        <v>0</v>
      </c>
      <c r="AK6" s="61">
        <f t="shared" si="23"/>
        <v>0</v>
      </c>
    </row>
    <row r="7" spans="1:37" s="5" customFormat="1">
      <c r="A7" s="56">
        <v>5</v>
      </c>
      <c r="B7" s="56"/>
      <c r="C7" s="55">
        <f>'اطلاعات سال قبل '!A7</f>
        <v>0</v>
      </c>
      <c r="D7" s="57">
        <f>'اطلاعات سال قبل '!E7</f>
        <v>0</v>
      </c>
      <c r="E7" s="57">
        <f>'اطلاعات سال قبل '!D7</f>
        <v>0</v>
      </c>
      <c r="F7" s="57">
        <f t="shared" si="10"/>
        <v>0</v>
      </c>
      <c r="G7" s="58"/>
      <c r="H7" s="57">
        <f t="shared" si="11"/>
        <v>0</v>
      </c>
      <c r="I7" s="57">
        <f t="shared" si="12"/>
        <v>0</v>
      </c>
      <c r="J7" s="58"/>
      <c r="K7" s="57">
        <f t="shared" si="0"/>
        <v>0</v>
      </c>
      <c r="L7" s="57">
        <f>'اطلاعات سال قبل '!F7</f>
        <v>0</v>
      </c>
      <c r="M7" s="57">
        <f t="shared" si="1"/>
        <v>0</v>
      </c>
      <c r="N7" s="57">
        <f t="shared" si="2"/>
        <v>0</v>
      </c>
      <c r="O7" s="57">
        <f t="shared" si="3"/>
        <v>0</v>
      </c>
      <c r="P7" s="57">
        <f t="shared" si="4"/>
        <v>0</v>
      </c>
      <c r="Q7" s="57">
        <f t="shared" si="13"/>
        <v>0</v>
      </c>
      <c r="R7" s="57">
        <f t="shared" si="5"/>
        <v>0</v>
      </c>
      <c r="S7" s="58"/>
      <c r="T7" s="58"/>
      <c r="U7" s="58"/>
      <c r="V7" s="58"/>
      <c r="W7" s="58"/>
      <c r="X7" s="59">
        <f t="shared" si="14"/>
        <v>0</v>
      </c>
      <c r="Y7" s="59">
        <f t="shared" si="15"/>
        <v>0</v>
      </c>
      <c r="Z7" s="59">
        <f t="shared" si="16"/>
        <v>0</v>
      </c>
      <c r="AA7" s="59">
        <f t="shared" si="17"/>
        <v>0</v>
      </c>
      <c r="AB7" s="59">
        <f t="shared" si="6"/>
        <v>0</v>
      </c>
      <c r="AC7" s="59">
        <f t="shared" si="18"/>
        <v>0</v>
      </c>
      <c r="AD7" s="59">
        <f t="shared" si="7"/>
        <v>0</v>
      </c>
      <c r="AE7" s="59">
        <f t="shared" si="8"/>
        <v>0</v>
      </c>
      <c r="AF7" s="59">
        <f t="shared" si="9"/>
        <v>0</v>
      </c>
      <c r="AG7" s="59">
        <f t="shared" si="19"/>
        <v>0</v>
      </c>
      <c r="AH7" s="60">
        <f t="shared" si="20"/>
        <v>0</v>
      </c>
      <c r="AI7" s="59">
        <f t="shared" si="21"/>
        <v>0</v>
      </c>
      <c r="AJ7" s="57">
        <f t="shared" si="22"/>
        <v>0</v>
      </c>
      <c r="AK7" s="61">
        <f t="shared" si="23"/>
        <v>0</v>
      </c>
    </row>
    <row r="8" spans="1:37" s="5" customFormat="1">
      <c r="A8" s="56">
        <v>6</v>
      </c>
      <c r="B8" s="56"/>
      <c r="C8" s="55">
        <f>'اطلاعات سال قبل '!A8</f>
        <v>0</v>
      </c>
      <c r="D8" s="57">
        <f>'اطلاعات سال قبل '!E8</f>
        <v>0</v>
      </c>
      <c r="E8" s="57">
        <f>'اطلاعات سال قبل '!D8</f>
        <v>0</v>
      </c>
      <c r="F8" s="57">
        <f t="shared" si="10"/>
        <v>0</v>
      </c>
      <c r="G8" s="58"/>
      <c r="H8" s="57">
        <f t="shared" ref="H8:H17" si="24">D8*G8</f>
        <v>0</v>
      </c>
      <c r="I8" s="57">
        <f t="shared" ref="I8:I17" si="25">F8*G8</f>
        <v>0</v>
      </c>
      <c r="J8" s="58"/>
      <c r="K8" s="57">
        <f t="shared" si="0"/>
        <v>0</v>
      </c>
      <c r="L8" s="57">
        <f>'اطلاعات سال قبل '!F8</f>
        <v>0</v>
      </c>
      <c r="M8" s="57">
        <f t="shared" si="1"/>
        <v>0</v>
      </c>
      <c r="N8" s="57">
        <f t="shared" si="2"/>
        <v>0</v>
      </c>
      <c r="O8" s="57">
        <f t="shared" si="3"/>
        <v>0</v>
      </c>
      <c r="P8" s="57">
        <f t="shared" si="4"/>
        <v>0</v>
      </c>
      <c r="Q8" s="57">
        <f t="shared" si="13"/>
        <v>0</v>
      </c>
      <c r="R8" s="57">
        <f t="shared" si="5"/>
        <v>0</v>
      </c>
      <c r="S8" s="58"/>
      <c r="T8" s="58"/>
      <c r="U8" s="58"/>
      <c r="V8" s="58"/>
      <c r="W8" s="58"/>
      <c r="X8" s="59">
        <f t="shared" si="14"/>
        <v>0</v>
      </c>
      <c r="Y8" s="59">
        <f t="shared" si="15"/>
        <v>0</v>
      </c>
      <c r="Z8" s="59">
        <f t="shared" si="16"/>
        <v>0</v>
      </c>
      <c r="AA8" s="59">
        <f t="shared" si="17"/>
        <v>0</v>
      </c>
      <c r="AB8" s="59">
        <f t="shared" si="6"/>
        <v>0</v>
      </c>
      <c r="AC8" s="59">
        <f t="shared" si="18"/>
        <v>0</v>
      </c>
      <c r="AD8" s="59">
        <f t="shared" si="7"/>
        <v>0</v>
      </c>
      <c r="AE8" s="59">
        <f t="shared" si="8"/>
        <v>0</v>
      </c>
      <c r="AF8" s="59">
        <f t="shared" si="9"/>
        <v>0</v>
      </c>
      <c r="AG8" s="59">
        <f t="shared" si="19"/>
        <v>0</v>
      </c>
      <c r="AH8" s="60">
        <f t="shared" si="20"/>
        <v>0</v>
      </c>
      <c r="AI8" s="59">
        <f t="shared" si="21"/>
        <v>0</v>
      </c>
      <c r="AJ8" s="57">
        <f t="shared" si="22"/>
        <v>0</v>
      </c>
      <c r="AK8" s="61">
        <f t="shared" si="23"/>
        <v>0</v>
      </c>
    </row>
    <row r="9" spans="1:37" s="5" customFormat="1">
      <c r="A9" s="56">
        <v>7</v>
      </c>
      <c r="B9" s="56"/>
      <c r="C9" s="55">
        <f>'اطلاعات سال قبل '!A9</f>
        <v>0</v>
      </c>
      <c r="D9" s="57">
        <f>'اطلاعات سال قبل '!E9</f>
        <v>0</v>
      </c>
      <c r="E9" s="57">
        <f>'اطلاعات سال قبل '!D9</f>
        <v>0</v>
      </c>
      <c r="F9" s="57">
        <f t="shared" si="10"/>
        <v>0</v>
      </c>
      <c r="G9" s="58"/>
      <c r="H9" s="57">
        <f t="shared" si="24"/>
        <v>0</v>
      </c>
      <c r="I9" s="57">
        <f t="shared" si="25"/>
        <v>0</v>
      </c>
      <c r="J9" s="58"/>
      <c r="K9" s="57">
        <f t="shared" si="0"/>
        <v>0</v>
      </c>
      <c r="L9" s="57">
        <f>'اطلاعات سال قبل '!F9</f>
        <v>0</v>
      </c>
      <c r="M9" s="57">
        <f t="shared" si="1"/>
        <v>0</v>
      </c>
      <c r="N9" s="57">
        <f t="shared" si="2"/>
        <v>0</v>
      </c>
      <c r="O9" s="57">
        <f t="shared" si="3"/>
        <v>0</v>
      </c>
      <c r="P9" s="57">
        <f t="shared" si="4"/>
        <v>0</v>
      </c>
      <c r="Q9" s="57">
        <f t="shared" si="13"/>
        <v>0</v>
      </c>
      <c r="R9" s="57">
        <f t="shared" si="5"/>
        <v>0</v>
      </c>
      <c r="S9" s="58"/>
      <c r="T9" s="58"/>
      <c r="U9" s="58"/>
      <c r="V9" s="58"/>
      <c r="W9" s="58"/>
      <c r="X9" s="59">
        <f t="shared" si="14"/>
        <v>0</v>
      </c>
      <c r="Y9" s="59">
        <f t="shared" si="15"/>
        <v>0</v>
      </c>
      <c r="Z9" s="59">
        <f t="shared" si="16"/>
        <v>0</v>
      </c>
      <c r="AA9" s="59">
        <f t="shared" si="17"/>
        <v>0</v>
      </c>
      <c r="AB9" s="59">
        <f t="shared" si="6"/>
        <v>0</v>
      </c>
      <c r="AC9" s="59">
        <f t="shared" si="18"/>
        <v>0</v>
      </c>
      <c r="AD9" s="59">
        <f t="shared" si="7"/>
        <v>0</v>
      </c>
      <c r="AE9" s="59">
        <f t="shared" si="8"/>
        <v>0</v>
      </c>
      <c r="AF9" s="59">
        <f t="shared" si="9"/>
        <v>0</v>
      </c>
      <c r="AG9" s="59">
        <f t="shared" si="19"/>
        <v>0</v>
      </c>
      <c r="AH9" s="60">
        <f t="shared" si="20"/>
        <v>0</v>
      </c>
      <c r="AI9" s="59">
        <f t="shared" si="21"/>
        <v>0</v>
      </c>
      <c r="AJ9" s="57">
        <f t="shared" si="22"/>
        <v>0</v>
      </c>
      <c r="AK9" s="61">
        <f t="shared" si="23"/>
        <v>0</v>
      </c>
    </row>
    <row r="10" spans="1:37" s="5" customFormat="1">
      <c r="A10" s="56">
        <v>8</v>
      </c>
      <c r="B10" s="56"/>
      <c r="C10" s="55">
        <f>'اطلاعات سال قبل '!A10</f>
        <v>0</v>
      </c>
      <c r="D10" s="57">
        <f>'اطلاعات سال قبل '!E10</f>
        <v>0</v>
      </c>
      <c r="E10" s="57">
        <f>'اطلاعات سال قبل '!D10</f>
        <v>0</v>
      </c>
      <c r="F10" s="57">
        <f t="shared" si="10"/>
        <v>0</v>
      </c>
      <c r="G10" s="58"/>
      <c r="H10" s="57">
        <f t="shared" si="24"/>
        <v>0</v>
      </c>
      <c r="I10" s="57">
        <f t="shared" si="25"/>
        <v>0</v>
      </c>
      <c r="J10" s="58"/>
      <c r="K10" s="57">
        <f t="shared" si="0"/>
        <v>0</v>
      </c>
      <c r="L10" s="57">
        <f>'اطلاعات سال قبل '!F10</f>
        <v>0</v>
      </c>
      <c r="M10" s="57">
        <f t="shared" si="1"/>
        <v>0</v>
      </c>
      <c r="N10" s="57">
        <f t="shared" si="2"/>
        <v>0</v>
      </c>
      <c r="O10" s="57">
        <f t="shared" si="3"/>
        <v>0</v>
      </c>
      <c r="P10" s="57">
        <f t="shared" si="4"/>
        <v>0</v>
      </c>
      <c r="Q10" s="57">
        <f t="shared" si="13"/>
        <v>0</v>
      </c>
      <c r="R10" s="57">
        <f t="shared" si="5"/>
        <v>0</v>
      </c>
      <c r="S10" s="58"/>
      <c r="T10" s="58"/>
      <c r="U10" s="58"/>
      <c r="V10" s="58"/>
      <c r="W10" s="58"/>
      <c r="X10" s="59">
        <f t="shared" si="14"/>
        <v>0</v>
      </c>
      <c r="Y10" s="59">
        <f t="shared" si="15"/>
        <v>0</v>
      </c>
      <c r="Z10" s="59">
        <f t="shared" si="16"/>
        <v>0</v>
      </c>
      <c r="AA10" s="59">
        <f t="shared" si="17"/>
        <v>0</v>
      </c>
      <c r="AB10" s="59">
        <f t="shared" si="6"/>
        <v>0</v>
      </c>
      <c r="AC10" s="59">
        <f t="shared" si="18"/>
        <v>0</v>
      </c>
      <c r="AD10" s="59">
        <f t="shared" si="7"/>
        <v>0</v>
      </c>
      <c r="AE10" s="59">
        <f t="shared" si="8"/>
        <v>0</v>
      </c>
      <c r="AF10" s="59">
        <f t="shared" si="9"/>
        <v>0</v>
      </c>
      <c r="AG10" s="59">
        <f t="shared" ref="AG10:AG17" si="26">AD10+AE10+AF10</f>
        <v>0</v>
      </c>
      <c r="AH10" s="60">
        <f t="shared" si="20"/>
        <v>0</v>
      </c>
      <c r="AI10" s="59">
        <f t="shared" si="21"/>
        <v>0</v>
      </c>
      <c r="AJ10" s="57">
        <f t="shared" si="22"/>
        <v>0</v>
      </c>
      <c r="AK10" s="61">
        <f t="shared" si="23"/>
        <v>0</v>
      </c>
    </row>
    <row r="11" spans="1:37" s="5" customFormat="1">
      <c r="A11" s="56">
        <v>9</v>
      </c>
      <c r="B11" s="56"/>
      <c r="C11" s="55">
        <f>'اطلاعات سال قبل '!A11</f>
        <v>0</v>
      </c>
      <c r="D11" s="57">
        <f>'اطلاعات سال قبل '!E11</f>
        <v>0</v>
      </c>
      <c r="E11" s="57">
        <f>'اطلاعات سال قبل '!D11</f>
        <v>0</v>
      </c>
      <c r="F11" s="57">
        <f t="shared" si="10"/>
        <v>0</v>
      </c>
      <c r="G11" s="58"/>
      <c r="H11" s="57">
        <f t="shared" si="24"/>
        <v>0</v>
      </c>
      <c r="I11" s="57">
        <f t="shared" si="25"/>
        <v>0</v>
      </c>
      <c r="J11" s="58"/>
      <c r="K11" s="57">
        <f t="shared" si="0"/>
        <v>0</v>
      </c>
      <c r="L11" s="57">
        <f>'اطلاعات سال قبل '!F11</f>
        <v>0</v>
      </c>
      <c r="M11" s="57">
        <f t="shared" si="1"/>
        <v>0</v>
      </c>
      <c r="N11" s="57">
        <f t="shared" si="2"/>
        <v>0</v>
      </c>
      <c r="O11" s="57">
        <f t="shared" si="3"/>
        <v>0</v>
      </c>
      <c r="P11" s="57">
        <f t="shared" si="4"/>
        <v>0</v>
      </c>
      <c r="Q11" s="57">
        <f t="shared" si="13"/>
        <v>0</v>
      </c>
      <c r="R11" s="57">
        <f t="shared" si="5"/>
        <v>0</v>
      </c>
      <c r="S11" s="58"/>
      <c r="T11" s="58"/>
      <c r="U11" s="58"/>
      <c r="V11" s="58"/>
      <c r="W11" s="58"/>
      <c r="X11" s="59">
        <f t="shared" si="14"/>
        <v>0</v>
      </c>
      <c r="Y11" s="59">
        <f t="shared" si="15"/>
        <v>0</v>
      </c>
      <c r="Z11" s="59">
        <f t="shared" si="16"/>
        <v>0</v>
      </c>
      <c r="AA11" s="59">
        <f t="shared" si="17"/>
        <v>0</v>
      </c>
      <c r="AB11" s="59">
        <f t="shared" si="6"/>
        <v>0</v>
      </c>
      <c r="AC11" s="59">
        <f t="shared" si="18"/>
        <v>0</v>
      </c>
      <c r="AD11" s="59">
        <f t="shared" si="7"/>
        <v>0</v>
      </c>
      <c r="AE11" s="59">
        <f t="shared" si="8"/>
        <v>0</v>
      </c>
      <c r="AF11" s="59">
        <f t="shared" si="9"/>
        <v>0</v>
      </c>
      <c r="AG11" s="59">
        <f t="shared" si="26"/>
        <v>0</v>
      </c>
      <c r="AH11" s="60">
        <f t="shared" si="20"/>
        <v>0</v>
      </c>
      <c r="AI11" s="59">
        <f t="shared" si="21"/>
        <v>0</v>
      </c>
      <c r="AJ11" s="57">
        <f t="shared" si="22"/>
        <v>0</v>
      </c>
      <c r="AK11" s="61">
        <f t="shared" si="23"/>
        <v>0</v>
      </c>
    </row>
    <row r="12" spans="1:37" s="5" customFormat="1">
      <c r="A12" s="56">
        <v>10</v>
      </c>
      <c r="B12" s="56"/>
      <c r="C12" s="55">
        <f>'اطلاعات سال قبل '!A12</f>
        <v>0</v>
      </c>
      <c r="D12" s="57">
        <f>'اطلاعات سال قبل '!E12</f>
        <v>0</v>
      </c>
      <c r="E12" s="57">
        <f>'اطلاعات سال قبل '!D12</f>
        <v>0</v>
      </c>
      <c r="F12" s="57">
        <f t="shared" si="10"/>
        <v>0</v>
      </c>
      <c r="G12" s="58"/>
      <c r="H12" s="57">
        <f t="shared" si="24"/>
        <v>0</v>
      </c>
      <c r="I12" s="57">
        <f t="shared" si="25"/>
        <v>0</v>
      </c>
      <c r="J12" s="58"/>
      <c r="K12" s="57">
        <f t="shared" si="0"/>
        <v>0</v>
      </c>
      <c r="L12" s="57">
        <f>'اطلاعات سال قبل '!F12</f>
        <v>0</v>
      </c>
      <c r="M12" s="57">
        <f t="shared" si="1"/>
        <v>0</v>
      </c>
      <c r="N12" s="57">
        <f t="shared" si="2"/>
        <v>0</v>
      </c>
      <c r="O12" s="57">
        <f t="shared" si="3"/>
        <v>0</v>
      </c>
      <c r="P12" s="57">
        <f t="shared" si="4"/>
        <v>0</v>
      </c>
      <c r="Q12" s="57">
        <f t="shared" si="13"/>
        <v>0</v>
      </c>
      <c r="R12" s="57">
        <f t="shared" si="5"/>
        <v>0</v>
      </c>
      <c r="S12" s="58"/>
      <c r="T12" s="58"/>
      <c r="U12" s="58"/>
      <c r="V12" s="58"/>
      <c r="W12" s="58"/>
      <c r="X12" s="59">
        <f t="shared" si="14"/>
        <v>0</v>
      </c>
      <c r="Y12" s="59">
        <f t="shared" si="15"/>
        <v>0</v>
      </c>
      <c r="Z12" s="59">
        <f t="shared" si="16"/>
        <v>0</v>
      </c>
      <c r="AA12" s="59">
        <f t="shared" si="17"/>
        <v>0</v>
      </c>
      <c r="AB12" s="59">
        <f t="shared" si="6"/>
        <v>0</v>
      </c>
      <c r="AC12" s="59">
        <f t="shared" si="18"/>
        <v>0</v>
      </c>
      <c r="AD12" s="59">
        <f t="shared" si="7"/>
        <v>0</v>
      </c>
      <c r="AE12" s="59">
        <f t="shared" si="8"/>
        <v>0</v>
      </c>
      <c r="AF12" s="59">
        <f t="shared" si="9"/>
        <v>0</v>
      </c>
      <c r="AG12" s="59">
        <f t="shared" si="26"/>
        <v>0</v>
      </c>
      <c r="AH12" s="60">
        <f t="shared" si="20"/>
        <v>0</v>
      </c>
      <c r="AI12" s="59">
        <f t="shared" si="21"/>
        <v>0</v>
      </c>
      <c r="AJ12" s="57">
        <f t="shared" si="22"/>
        <v>0</v>
      </c>
      <c r="AK12" s="61">
        <f t="shared" si="23"/>
        <v>0</v>
      </c>
    </row>
    <row r="13" spans="1:37" s="5" customFormat="1">
      <c r="A13" s="56">
        <v>11</v>
      </c>
      <c r="B13" s="56"/>
      <c r="C13" s="55">
        <f>'اطلاعات سال قبل '!A13</f>
        <v>0</v>
      </c>
      <c r="D13" s="57">
        <f>'اطلاعات سال قبل '!E13</f>
        <v>0</v>
      </c>
      <c r="E13" s="57">
        <f>'اطلاعات سال قبل '!D13</f>
        <v>0</v>
      </c>
      <c r="F13" s="57">
        <f t="shared" si="10"/>
        <v>0</v>
      </c>
      <c r="G13" s="62"/>
      <c r="H13" s="57">
        <f t="shared" si="24"/>
        <v>0</v>
      </c>
      <c r="I13" s="57">
        <f t="shared" si="25"/>
        <v>0</v>
      </c>
      <c r="J13" s="58"/>
      <c r="K13" s="57">
        <f t="shared" si="0"/>
        <v>0</v>
      </c>
      <c r="L13" s="57">
        <f>'اطلاعات سال قبل '!F13</f>
        <v>0</v>
      </c>
      <c r="M13" s="57">
        <f t="shared" si="1"/>
        <v>0</v>
      </c>
      <c r="N13" s="57">
        <f t="shared" si="2"/>
        <v>0</v>
      </c>
      <c r="O13" s="57">
        <f t="shared" si="3"/>
        <v>0</v>
      </c>
      <c r="P13" s="57">
        <f t="shared" si="4"/>
        <v>0</v>
      </c>
      <c r="Q13" s="57">
        <f t="shared" si="13"/>
        <v>0</v>
      </c>
      <c r="R13" s="57">
        <f t="shared" si="5"/>
        <v>0</v>
      </c>
      <c r="S13" s="58"/>
      <c r="T13" s="58"/>
      <c r="U13" s="58"/>
      <c r="V13" s="58"/>
      <c r="W13" s="58"/>
      <c r="X13" s="59">
        <f t="shared" si="14"/>
        <v>0</v>
      </c>
      <c r="Y13" s="59">
        <f t="shared" si="15"/>
        <v>0</v>
      </c>
      <c r="Z13" s="59">
        <f t="shared" si="16"/>
        <v>0</v>
      </c>
      <c r="AA13" s="59">
        <f t="shared" si="17"/>
        <v>0</v>
      </c>
      <c r="AB13" s="59">
        <f t="shared" si="6"/>
        <v>0</v>
      </c>
      <c r="AC13" s="59">
        <f t="shared" si="18"/>
        <v>0</v>
      </c>
      <c r="AD13" s="59">
        <f t="shared" si="7"/>
        <v>0</v>
      </c>
      <c r="AE13" s="59">
        <f t="shared" si="8"/>
        <v>0</v>
      </c>
      <c r="AF13" s="59">
        <f t="shared" si="9"/>
        <v>0</v>
      </c>
      <c r="AG13" s="59">
        <f t="shared" si="26"/>
        <v>0</v>
      </c>
      <c r="AH13" s="60">
        <f t="shared" si="20"/>
        <v>0</v>
      </c>
      <c r="AI13" s="59">
        <f t="shared" si="21"/>
        <v>0</v>
      </c>
      <c r="AJ13" s="57">
        <f t="shared" si="22"/>
        <v>0</v>
      </c>
      <c r="AK13" s="61">
        <f t="shared" si="23"/>
        <v>0</v>
      </c>
    </row>
    <row r="14" spans="1:37" s="5" customFormat="1">
      <c r="A14" s="56">
        <v>12</v>
      </c>
      <c r="B14" s="56"/>
      <c r="C14" s="55">
        <f>'اطلاعات سال قبل '!A14</f>
        <v>0</v>
      </c>
      <c r="D14" s="57">
        <f>'اطلاعات سال قبل '!E14</f>
        <v>0</v>
      </c>
      <c r="E14" s="57">
        <f>'اطلاعات سال قبل '!D14</f>
        <v>0</v>
      </c>
      <c r="F14" s="57">
        <f t="shared" si="10"/>
        <v>0</v>
      </c>
      <c r="G14" s="62"/>
      <c r="H14" s="57">
        <f t="shared" si="24"/>
        <v>0</v>
      </c>
      <c r="I14" s="57">
        <f t="shared" si="25"/>
        <v>0</v>
      </c>
      <c r="J14" s="58"/>
      <c r="K14" s="57">
        <f t="shared" si="0"/>
        <v>0</v>
      </c>
      <c r="L14" s="57">
        <f>'اطلاعات سال قبل '!F14</f>
        <v>0</v>
      </c>
      <c r="M14" s="57">
        <f t="shared" si="1"/>
        <v>0</v>
      </c>
      <c r="N14" s="57">
        <f t="shared" si="2"/>
        <v>0</v>
      </c>
      <c r="O14" s="57">
        <f t="shared" si="3"/>
        <v>0</v>
      </c>
      <c r="P14" s="57">
        <f t="shared" si="4"/>
        <v>0</v>
      </c>
      <c r="Q14" s="57">
        <f t="shared" si="13"/>
        <v>0</v>
      </c>
      <c r="R14" s="57">
        <f t="shared" si="5"/>
        <v>0</v>
      </c>
      <c r="S14" s="58"/>
      <c r="T14" s="58"/>
      <c r="U14" s="58"/>
      <c r="V14" s="58"/>
      <c r="W14" s="58"/>
      <c r="X14" s="59">
        <f t="shared" si="14"/>
        <v>0</v>
      </c>
      <c r="Y14" s="59">
        <f t="shared" si="15"/>
        <v>0</v>
      </c>
      <c r="Z14" s="59">
        <f t="shared" si="16"/>
        <v>0</v>
      </c>
      <c r="AA14" s="59">
        <f t="shared" si="17"/>
        <v>0</v>
      </c>
      <c r="AB14" s="59">
        <f t="shared" si="6"/>
        <v>0</v>
      </c>
      <c r="AC14" s="59">
        <f t="shared" si="18"/>
        <v>0</v>
      </c>
      <c r="AD14" s="59">
        <f t="shared" si="7"/>
        <v>0</v>
      </c>
      <c r="AE14" s="59">
        <f t="shared" si="8"/>
        <v>0</v>
      </c>
      <c r="AF14" s="59">
        <f t="shared" si="9"/>
        <v>0</v>
      </c>
      <c r="AG14" s="59">
        <f t="shared" si="26"/>
        <v>0</v>
      </c>
      <c r="AH14" s="60">
        <f t="shared" si="20"/>
        <v>0</v>
      </c>
      <c r="AI14" s="59">
        <f t="shared" si="21"/>
        <v>0</v>
      </c>
      <c r="AJ14" s="57">
        <f t="shared" si="22"/>
        <v>0</v>
      </c>
      <c r="AK14" s="61">
        <f t="shared" si="23"/>
        <v>0</v>
      </c>
    </row>
    <row r="15" spans="1:37" s="5" customFormat="1">
      <c r="A15" s="56">
        <v>13</v>
      </c>
      <c r="B15" s="56"/>
      <c r="C15" s="55">
        <f>'اطلاعات سال قبل '!A15</f>
        <v>0</v>
      </c>
      <c r="D15" s="57">
        <f>'اطلاعات سال قبل '!E15</f>
        <v>0</v>
      </c>
      <c r="E15" s="57">
        <f>'اطلاعات سال قبل '!D15</f>
        <v>0</v>
      </c>
      <c r="F15" s="57">
        <f t="shared" si="10"/>
        <v>0</v>
      </c>
      <c r="G15" s="62"/>
      <c r="H15" s="57">
        <f t="shared" si="24"/>
        <v>0</v>
      </c>
      <c r="I15" s="57">
        <f t="shared" si="25"/>
        <v>0</v>
      </c>
      <c r="J15" s="58"/>
      <c r="K15" s="57">
        <f t="shared" si="0"/>
        <v>0</v>
      </c>
      <c r="L15" s="57">
        <f>'اطلاعات سال قبل '!F15</f>
        <v>0</v>
      </c>
      <c r="M15" s="57">
        <f t="shared" si="1"/>
        <v>0</v>
      </c>
      <c r="N15" s="57">
        <f t="shared" si="2"/>
        <v>0</v>
      </c>
      <c r="O15" s="57">
        <f t="shared" si="3"/>
        <v>0</v>
      </c>
      <c r="P15" s="57">
        <f t="shared" si="4"/>
        <v>0</v>
      </c>
      <c r="Q15" s="57">
        <f t="shared" si="13"/>
        <v>0</v>
      </c>
      <c r="R15" s="57">
        <f t="shared" si="5"/>
        <v>0</v>
      </c>
      <c r="S15" s="58"/>
      <c r="T15" s="58"/>
      <c r="U15" s="58"/>
      <c r="V15" s="58"/>
      <c r="W15" s="58"/>
      <c r="X15" s="59">
        <f t="shared" si="14"/>
        <v>0</v>
      </c>
      <c r="Y15" s="59">
        <f t="shared" si="15"/>
        <v>0</v>
      </c>
      <c r="Z15" s="59">
        <f t="shared" si="16"/>
        <v>0</v>
      </c>
      <c r="AA15" s="59">
        <f t="shared" si="17"/>
        <v>0</v>
      </c>
      <c r="AB15" s="59">
        <f t="shared" si="6"/>
        <v>0</v>
      </c>
      <c r="AC15" s="59">
        <f t="shared" si="18"/>
        <v>0</v>
      </c>
      <c r="AD15" s="59">
        <f t="shared" si="7"/>
        <v>0</v>
      </c>
      <c r="AE15" s="59">
        <f t="shared" si="8"/>
        <v>0</v>
      </c>
      <c r="AF15" s="59">
        <f t="shared" si="9"/>
        <v>0</v>
      </c>
      <c r="AG15" s="59">
        <f t="shared" si="26"/>
        <v>0</v>
      </c>
      <c r="AH15" s="60">
        <f t="shared" si="20"/>
        <v>0</v>
      </c>
      <c r="AI15" s="59">
        <f t="shared" si="21"/>
        <v>0</v>
      </c>
      <c r="AJ15" s="57">
        <f t="shared" si="22"/>
        <v>0</v>
      </c>
      <c r="AK15" s="61">
        <f t="shared" si="23"/>
        <v>0</v>
      </c>
    </row>
    <row r="16" spans="1:37" s="5" customFormat="1">
      <c r="A16" s="56">
        <v>14</v>
      </c>
      <c r="B16" s="56"/>
      <c r="C16" s="55">
        <f>'اطلاعات سال قبل '!A16</f>
        <v>0</v>
      </c>
      <c r="D16" s="57">
        <f>'اطلاعات سال قبل '!E16</f>
        <v>0</v>
      </c>
      <c r="E16" s="57">
        <f>'اطلاعات سال قبل '!D16</f>
        <v>0</v>
      </c>
      <c r="F16" s="57">
        <f t="shared" si="10"/>
        <v>0</v>
      </c>
      <c r="G16" s="62"/>
      <c r="H16" s="57">
        <f t="shared" si="24"/>
        <v>0</v>
      </c>
      <c r="I16" s="57">
        <f t="shared" si="25"/>
        <v>0</v>
      </c>
      <c r="J16" s="58"/>
      <c r="K16" s="57">
        <f t="shared" si="0"/>
        <v>0</v>
      </c>
      <c r="L16" s="57">
        <f>'اطلاعات سال قبل '!F16</f>
        <v>0</v>
      </c>
      <c r="M16" s="57">
        <f t="shared" si="1"/>
        <v>0</v>
      </c>
      <c r="N16" s="57">
        <f t="shared" si="2"/>
        <v>0</v>
      </c>
      <c r="O16" s="57">
        <f t="shared" si="3"/>
        <v>0</v>
      </c>
      <c r="P16" s="57">
        <f t="shared" si="4"/>
        <v>0</v>
      </c>
      <c r="Q16" s="57">
        <f t="shared" si="13"/>
        <v>0</v>
      </c>
      <c r="R16" s="57">
        <f t="shared" si="5"/>
        <v>0</v>
      </c>
      <c r="S16" s="58"/>
      <c r="T16" s="58"/>
      <c r="U16" s="58"/>
      <c r="V16" s="58"/>
      <c r="W16" s="58"/>
      <c r="X16" s="59">
        <f t="shared" si="14"/>
        <v>0</v>
      </c>
      <c r="Y16" s="59">
        <f t="shared" si="15"/>
        <v>0</v>
      </c>
      <c r="Z16" s="59">
        <f t="shared" si="16"/>
        <v>0</v>
      </c>
      <c r="AA16" s="59">
        <f t="shared" si="17"/>
        <v>0</v>
      </c>
      <c r="AB16" s="59">
        <f t="shared" si="6"/>
        <v>0</v>
      </c>
      <c r="AC16" s="59">
        <f t="shared" si="18"/>
        <v>0</v>
      </c>
      <c r="AD16" s="59">
        <f t="shared" si="7"/>
        <v>0</v>
      </c>
      <c r="AE16" s="59">
        <f t="shared" si="8"/>
        <v>0</v>
      </c>
      <c r="AF16" s="59">
        <f t="shared" si="9"/>
        <v>0</v>
      </c>
      <c r="AG16" s="59">
        <f t="shared" si="26"/>
        <v>0</v>
      </c>
      <c r="AH16" s="60">
        <f t="shared" si="20"/>
        <v>0</v>
      </c>
      <c r="AI16" s="59">
        <f t="shared" si="21"/>
        <v>0</v>
      </c>
      <c r="AJ16" s="57">
        <f t="shared" si="22"/>
        <v>0</v>
      </c>
      <c r="AK16" s="61">
        <f t="shared" si="23"/>
        <v>0</v>
      </c>
    </row>
    <row r="17" spans="1:37" s="5" customFormat="1">
      <c r="A17" s="56">
        <v>15</v>
      </c>
      <c r="B17" s="56"/>
      <c r="C17" s="55">
        <f>'اطلاعات سال قبل '!A17</f>
        <v>0</v>
      </c>
      <c r="D17" s="57">
        <f>'اطلاعات سال قبل '!E17</f>
        <v>0</v>
      </c>
      <c r="E17" s="57">
        <f>'اطلاعات سال قبل '!D17</f>
        <v>0</v>
      </c>
      <c r="F17" s="57">
        <f t="shared" si="10"/>
        <v>0</v>
      </c>
      <c r="G17" s="62"/>
      <c r="H17" s="57">
        <f t="shared" si="24"/>
        <v>0</v>
      </c>
      <c r="I17" s="57">
        <f t="shared" si="25"/>
        <v>0</v>
      </c>
      <c r="J17" s="58"/>
      <c r="K17" s="57">
        <f t="shared" si="0"/>
        <v>0</v>
      </c>
      <c r="L17" s="57">
        <f>'اطلاعات سال قبل '!F17</f>
        <v>0</v>
      </c>
      <c r="M17" s="57">
        <f t="shared" si="1"/>
        <v>0</v>
      </c>
      <c r="N17" s="57">
        <f t="shared" si="2"/>
        <v>0</v>
      </c>
      <c r="O17" s="57">
        <f t="shared" si="3"/>
        <v>0</v>
      </c>
      <c r="P17" s="57">
        <f t="shared" si="4"/>
        <v>0</v>
      </c>
      <c r="Q17" s="57">
        <f t="shared" si="13"/>
        <v>0</v>
      </c>
      <c r="R17" s="57">
        <f t="shared" si="5"/>
        <v>0</v>
      </c>
      <c r="S17" s="58"/>
      <c r="T17" s="58"/>
      <c r="U17" s="58"/>
      <c r="V17" s="58"/>
      <c r="W17" s="58"/>
      <c r="X17" s="59">
        <f t="shared" si="14"/>
        <v>0</v>
      </c>
      <c r="Y17" s="59">
        <f t="shared" si="15"/>
        <v>0</v>
      </c>
      <c r="Z17" s="59">
        <f t="shared" si="16"/>
        <v>0</v>
      </c>
      <c r="AA17" s="59">
        <f t="shared" si="17"/>
        <v>0</v>
      </c>
      <c r="AB17" s="59">
        <f t="shared" si="6"/>
        <v>0</v>
      </c>
      <c r="AC17" s="59">
        <f t="shared" si="18"/>
        <v>0</v>
      </c>
      <c r="AD17" s="59">
        <f t="shared" si="7"/>
        <v>0</v>
      </c>
      <c r="AE17" s="59">
        <f t="shared" si="8"/>
        <v>0</v>
      </c>
      <c r="AF17" s="59">
        <f t="shared" si="9"/>
        <v>0</v>
      </c>
      <c r="AG17" s="59">
        <f t="shared" si="26"/>
        <v>0</v>
      </c>
      <c r="AH17" s="60">
        <f t="shared" si="20"/>
        <v>0</v>
      </c>
      <c r="AI17" s="59">
        <f t="shared" si="21"/>
        <v>0</v>
      </c>
      <c r="AJ17" s="57">
        <f t="shared" si="22"/>
        <v>0</v>
      </c>
      <c r="AK17" s="61">
        <f t="shared" si="23"/>
        <v>0</v>
      </c>
    </row>
    <row r="18" spans="1:37" s="54" customFormat="1" ht="24.95" customHeight="1">
      <c r="A18" s="81" t="s">
        <v>26</v>
      </c>
      <c r="B18" s="82"/>
      <c r="C18" s="83"/>
      <c r="D18" s="53">
        <f t="shared" ref="D18:AJ18" si="27">SUM(D3:D17)</f>
        <v>9000052</v>
      </c>
      <c r="E18" s="53">
        <f t="shared" si="27"/>
        <v>225400</v>
      </c>
      <c r="F18" s="53">
        <f t="shared" si="27"/>
        <v>9225452</v>
      </c>
      <c r="G18" s="53">
        <f t="shared" si="27"/>
        <v>62</v>
      </c>
      <c r="H18" s="53">
        <f t="shared" si="27"/>
        <v>279001612</v>
      </c>
      <c r="I18" s="53">
        <f t="shared" si="27"/>
        <v>285989012</v>
      </c>
      <c r="J18" s="53">
        <f t="shared" si="27"/>
        <v>1</v>
      </c>
      <c r="K18" s="53">
        <f t="shared" si="27"/>
        <v>5000000</v>
      </c>
      <c r="L18" s="53">
        <f t="shared" si="27"/>
        <v>3</v>
      </c>
      <c r="M18" s="53">
        <f t="shared" si="27"/>
        <v>21498552</v>
      </c>
      <c r="N18" s="53">
        <f t="shared" si="27"/>
        <v>18000000</v>
      </c>
      <c r="O18" s="53">
        <f t="shared" si="27"/>
        <v>28000000</v>
      </c>
      <c r="P18" s="53">
        <f t="shared" si="27"/>
        <v>0</v>
      </c>
      <c r="Q18" s="53">
        <f t="shared" si="27"/>
        <v>0</v>
      </c>
      <c r="R18" s="53">
        <f t="shared" si="27"/>
        <v>0</v>
      </c>
      <c r="S18" s="53">
        <f t="shared" si="27"/>
        <v>10000000</v>
      </c>
      <c r="T18" s="53">
        <f t="shared" si="27"/>
        <v>20000000</v>
      </c>
      <c r="U18" s="53">
        <f t="shared" si="27"/>
        <v>200000000</v>
      </c>
      <c r="V18" s="53">
        <f t="shared" si="27"/>
        <v>150000000</v>
      </c>
      <c r="W18" s="53">
        <f t="shared" si="27"/>
        <v>10000000</v>
      </c>
      <c r="X18" s="53">
        <f t="shared" si="27"/>
        <v>358487564</v>
      </c>
      <c r="Y18" s="53">
        <f t="shared" si="27"/>
        <v>588487564</v>
      </c>
      <c r="Z18" s="53">
        <f t="shared" si="27"/>
        <v>51000000</v>
      </c>
      <c r="AA18" s="53">
        <f t="shared" si="27"/>
        <v>541989012</v>
      </c>
      <c r="AB18" s="53">
        <f t="shared" si="27"/>
        <v>380548334</v>
      </c>
      <c r="AC18" s="53">
        <f t="shared" si="27"/>
        <v>588487564</v>
      </c>
      <c r="AD18" s="53">
        <f t="shared" si="27"/>
        <v>37939230</v>
      </c>
      <c r="AE18" s="53">
        <f t="shared" si="27"/>
        <v>108397804</v>
      </c>
      <c r="AF18" s="53">
        <f t="shared" si="27"/>
        <v>16259672</v>
      </c>
      <c r="AG18" s="53">
        <f t="shared" si="27"/>
        <v>162596706</v>
      </c>
      <c r="AH18" s="53">
        <f t="shared" si="27"/>
        <v>16582250</v>
      </c>
      <c r="AI18" s="53">
        <f t="shared" si="27"/>
        <v>214521480</v>
      </c>
      <c r="AJ18" s="53">
        <f t="shared" si="27"/>
        <v>373966084</v>
      </c>
      <c r="AK18" s="53">
        <f>SUM(AK3:AK17)</f>
        <v>427939230</v>
      </c>
    </row>
    <row r="19" spans="1:37" ht="21.75">
      <c r="A19" s="84" t="s">
        <v>39</v>
      </c>
      <c r="B19" s="85"/>
      <c r="C19" s="86"/>
      <c r="D19" s="3">
        <v>31</v>
      </c>
      <c r="H19" s="1"/>
      <c r="W19" s="13"/>
      <c r="AB19" s="23"/>
    </row>
    <row r="20" spans="1:37">
      <c r="H20" s="1"/>
      <c r="AA20" s="23"/>
    </row>
    <row r="21" spans="1:37" ht="21.75">
      <c r="C21" s="87" t="s">
        <v>62</v>
      </c>
      <c r="D21" s="87"/>
      <c r="E21" s="87" t="s">
        <v>63</v>
      </c>
      <c r="F21" s="87"/>
      <c r="H21" s="1"/>
      <c r="Z21" s="23"/>
    </row>
    <row r="22" spans="1:37" ht="21">
      <c r="C22" s="65" t="str">
        <f>P2</f>
        <v>عيدي</v>
      </c>
      <c r="D22" s="16">
        <f>P18</f>
        <v>0</v>
      </c>
      <c r="E22" s="63" t="str">
        <f>AG2</f>
        <v xml:space="preserve">کل بیمه </v>
      </c>
      <c r="F22" s="16">
        <f>AG18</f>
        <v>162596706</v>
      </c>
      <c r="H22" s="1"/>
      <c r="Z22" s="23"/>
    </row>
    <row r="23" spans="1:37" ht="21">
      <c r="C23" s="65" t="str">
        <f>R2</f>
        <v>سنوات</v>
      </c>
      <c r="D23" s="16">
        <f>R18</f>
        <v>0</v>
      </c>
      <c r="E23" s="63" t="s">
        <v>64</v>
      </c>
      <c r="F23" s="16">
        <f>Q18+AH18</f>
        <v>16582250</v>
      </c>
      <c r="H23" s="1"/>
      <c r="Z23" s="23"/>
    </row>
    <row r="24" spans="1:37" ht="42">
      <c r="C24" s="66" t="str">
        <f>F2</f>
        <v xml:space="preserve">حقوق روزانه با پایه سنوات </v>
      </c>
      <c r="D24" s="16">
        <f>I18</f>
        <v>285989012</v>
      </c>
      <c r="E24" s="64" t="s">
        <v>35</v>
      </c>
      <c r="F24" s="16">
        <f>V18</f>
        <v>150000000</v>
      </c>
      <c r="H24" s="1"/>
      <c r="Z24" s="23"/>
    </row>
    <row r="25" spans="1:37" ht="21">
      <c r="C25" s="65" t="str">
        <f>M2</f>
        <v xml:space="preserve">حق اولاد </v>
      </c>
      <c r="D25" s="16">
        <f>M18</f>
        <v>21498552</v>
      </c>
      <c r="E25" s="63" t="s">
        <v>15</v>
      </c>
      <c r="F25" s="16">
        <f>W18</f>
        <v>10000000</v>
      </c>
      <c r="H25" s="1"/>
      <c r="Z25" s="23"/>
    </row>
    <row r="26" spans="1:37" ht="31.5" customHeight="1">
      <c r="C26" s="65" t="str">
        <f>N2</f>
        <v>مسکن</v>
      </c>
      <c r="D26" s="16">
        <f>N18</f>
        <v>18000000</v>
      </c>
      <c r="E26" s="63" t="str">
        <f>AJ2</f>
        <v>خالص پرداختی</v>
      </c>
      <c r="F26" s="16">
        <f>AJ18</f>
        <v>373966084</v>
      </c>
      <c r="H26" s="1"/>
      <c r="Z26" s="23"/>
    </row>
    <row r="27" spans="1:37" ht="21">
      <c r="C27" s="65" t="str">
        <f>O2</f>
        <v>خواربار</v>
      </c>
      <c r="D27" s="16">
        <f>O18</f>
        <v>28000000</v>
      </c>
      <c r="E27" s="63"/>
      <c r="F27" s="16"/>
      <c r="H27" s="1"/>
      <c r="Z27" s="23"/>
    </row>
    <row r="28" spans="1:37" ht="21">
      <c r="C28" s="65" t="str">
        <f>K2</f>
        <v xml:space="preserve">حق تاهل </v>
      </c>
      <c r="D28" s="16">
        <f>K18</f>
        <v>5000000</v>
      </c>
      <c r="E28" s="63"/>
      <c r="F28" s="16"/>
      <c r="H28" s="1"/>
      <c r="Z28" s="23"/>
    </row>
    <row r="29" spans="1:37" ht="21">
      <c r="C29" s="65" t="str">
        <f>S2</f>
        <v xml:space="preserve">اضافه کار </v>
      </c>
      <c r="D29" s="16">
        <f>S18</f>
        <v>10000000</v>
      </c>
      <c r="E29" s="63"/>
      <c r="F29" s="14"/>
      <c r="H29" s="1"/>
      <c r="Z29" s="23"/>
    </row>
    <row r="30" spans="1:37" ht="42">
      <c r="C30" s="66" t="str">
        <f>T2</f>
        <v>حق ماموریت بند 6</v>
      </c>
      <c r="D30" s="16">
        <f>T18</f>
        <v>20000000</v>
      </c>
      <c r="E30" s="63"/>
      <c r="F30" s="14"/>
      <c r="H30" s="1"/>
      <c r="Z30" s="23"/>
    </row>
    <row r="31" spans="1:37" ht="21">
      <c r="C31" s="65" t="s">
        <v>20</v>
      </c>
      <c r="D31" s="16">
        <f>U18</f>
        <v>200000000</v>
      </c>
      <c r="E31" s="63"/>
      <c r="F31" s="14"/>
      <c r="H31" s="1"/>
      <c r="AA31" s="23"/>
    </row>
    <row r="32" spans="1:37" ht="21">
      <c r="C32" s="65" t="s">
        <v>7</v>
      </c>
      <c r="D32" s="16">
        <f>AE18+AF18</f>
        <v>124657476</v>
      </c>
      <c r="E32" s="63"/>
      <c r="F32" s="14"/>
      <c r="H32" s="1"/>
      <c r="AA32" s="23"/>
    </row>
    <row r="33" spans="3:28" ht="21.75">
      <c r="C33" s="67"/>
      <c r="D33" s="68">
        <f>SUM(D22:D32)</f>
        <v>713145040</v>
      </c>
      <c r="E33" s="67"/>
      <c r="F33" s="68">
        <f>SUM(F22:F32)</f>
        <v>713145040</v>
      </c>
      <c r="H33" s="1"/>
      <c r="AA33" s="23"/>
    </row>
    <row r="34" spans="3:28" ht="21.75">
      <c r="C34" s="51" t="s">
        <v>69</v>
      </c>
      <c r="D34" s="51"/>
      <c r="E34" s="52">
        <f>D33-F33</f>
        <v>0</v>
      </c>
      <c r="F34" s="12"/>
      <c r="H34" s="1"/>
      <c r="AB34" s="23"/>
    </row>
    <row r="35" spans="3:28">
      <c r="H35" s="1"/>
      <c r="AB35" s="23"/>
    </row>
    <row r="36" spans="3:28">
      <c r="H36" s="1"/>
      <c r="AB36" s="23"/>
    </row>
  </sheetData>
  <mergeCells count="4">
    <mergeCell ref="A18:C18"/>
    <mergeCell ref="A19:C19"/>
    <mergeCell ref="C21:D21"/>
    <mergeCell ref="E21:F21"/>
  </mergeCells>
  <printOptions horizontalCentered="1"/>
  <pageMargins left="1.1811023622047245" right="0" top="1.1811023622047245" bottom="0" header="1.1811023622047245" footer="0"/>
  <pageSetup paperSize="9" scale="2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راهنما</vt:lpstr>
      <vt:lpstr>تفکیک حقوق از پایه سنوات</vt:lpstr>
      <vt:lpstr>اطلاعات سال قبل </vt:lpstr>
      <vt:lpstr>1</vt:lpstr>
      <vt:lpstr>asli</vt:lpstr>
      <vt:lpstr>payesanavat</vt:lpstr>
      <vt:lpstr>'1'!Print_Area</vt:lpstr>
      <vt:lpstr>sanad</vt:lpstr>
      <vt:lpstr>taxsallary</vt:lpstr>
      <vt:lpstr>ش1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@shenasname</dc:creator>
  <cp:lastModifiedBy>rasool rezaee</cp:lastModifiedBy>
  <cp:lastPrinted>2023-04-03T08:10:41Z</cp:lastPrinted>
  <dcterms:created xsi:type="dcterms:W3CDTF">2016-11-13T04:27:56Z</dcterms:created>
  <dcterms:modified xsi:type="dcterms:W3CDTF">2024-04-01T11:05:06Z</dcterms:modified>
</cp:coreProperties>
</file>